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4915" windowHeight="12075"/>
  </bookViews>
  <sheets>
    <sheet name="2014OGEI_WasteWaterFaciliti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S41" i="1" l="1"/>
  <c r="Q41" i="1"/>
  <c r="N40" i="1"/>
  <c r="M40" i="1"/>
  <c r="I40" i="1"/>
  <c r="H40" i="1"/>
  <c r="O39" i="1"/>
  <c r="N39" i="1"/>
  <c r="M39" i="1"/>
  <c r="P39" i="1" s="1"/>
  <c r="R39" i="1" s="1"/>
  <c r="I39" i="1"/>
  <c r="H39" i="1"/>
  <c r="O38" i="1"/>
  <c r="N38" i="1"/>
  <c r="M38" i="1"/>
  <c r="P38" i="1" s="1"/>
  <c r="R38" i="1" s="1"/>
  <c r="I38" i="1"/>
  <c r="H38" i="1"/>
  <c r="O37" i="1"/>
  <c r="N37" i="1"/>
  <c r="M37" i="1"/>
  <c r="I37" i="1"/>
  <c r="H37" i="1"/>
  <c r="O36" i="1"/>
  <c r="P36" i="1" s="1"/>
  <c r="R36" i="1" s="1"/>
  <c r="N36" i="1"/>
  <c r="M36" i="1"/>
  <c r="I36" i="1"/>
  <c r="H36" i="1"/>
  <c r="O35" i="1"/>
  <c r="N35" i="1"/>
  <c r="M35" i="1"/>
  <c r="P35" i="1" s="1"/>
  <c r="R35" i="1" s="1"/>
  <c r="I35" i="1"/>
  <c r="H35" i="1"/>
  <c r="N34" i="1"/>
  <c r="M34" i="1"/>
  <c r="P34" i="1" s="1"/>
  <c r="R34" i="1" s="1"/>
  <c r="I34" i="1"/>
  <c r="H34" i="1"/>
  <c r="O33" i="1"/>
  <c r="N33" i="1"/>
  <c r="M33" i="1"/>
  <c r="I33" i="1"/>
  <c r="H33" i="1"/>
  <c r="O32" i="1"/>
  <c r="N32" i="1"/>
  <c r="M32" i="1"/>
  <c r="I32" i="1"/>
  <c r="H32" i="1"/>
  <c r="O31" i="1"/>
  <c r="N31" i="1"/>
  <c r="M31" i="1"/>
  <c r="I31" i="1"/>
  <c r="H31" i="1"/>
  <c r="N30" i="1"/>
  <c r="M30" i="1"/>
  <c r="P30" i="1" s="1"/>
  <c r="R30" i="1" s="1"/>
  <c r="N29" i="1"/>
  <c r="M29" i="1"/>
  <c r="P29" i="1" s="1"/>
  <c r="R29" i="1" s="1"/>
  <c r="O28" i="1"/>
  <c r="N28" i="1"/>
  <c r="M28" i="1"/>
  <c r="P28" i="1" s="1"/>
  <c r="R28" i="1" s="1"/>
  <c r="I28" i="1"/>
  <c r="H28" i="1"/>
  <c r="N27" i="1"/>
  <c r="M27" i="1"/>
  <c r="O26" i="1"/>
  <c r="P26" i="1" s="1"/>
  <c r="R26" i="1" s="1"/>
  <c r="N26" i="1"/>
  <c r="M26" i="1"/>
  <c r="I26" i="1"/>
  <c r="H26" i="1"/>
  <c r="O25" i="1"/>
  <c r="N25" i="1"/>
  <c r="M25" i="1"/>
  <c r="P25" i="1" s="1"/>
  <c r="R25" i="1" s="1"/>
  <c r="I25" i="1"/>
  <c r="H25" i="1"/>
  <c r="N24" i="1"/>
  <c r="M24" i="1"/>
  <c r="P24" i="1" s="1"/>
  <c r="R24" i="1" s="1"/>
  <c r="I24" i="1"/>
  <c r="H24" i="1"/>
  <c r="O23" i="1"/>
  <c r="N23" i="1"/>
  <c r="M23" i="1"/>
  <c r="I23" i="1"/>
  <c r="H23" i="1"/>
  <c r="O22" i="1"/>
  <c r="N22" i="1"/>
  <c r="M22" i="1"/>
  <c r="I22" i="1"/>
  <c r="H22" i="1"/>
  <c r="N21" i="1"/>
  <c r="M21" i="1"/>
  <c r="I21" i="1"/>
  <c r="H21" i="1"/>
  <c r="N20" i="1"/>
  <c r="P20" i="1" s="1"/>
  <c r="R20" i="1" s="1"/>
  <c r="M20" i="1"/>
  <c r="O19" i="1"/>
  <c r="N19" i="1"/>
  <c r="M19" i="1"/>
  <c r="I19" i="1"/>
  <c r="H19" i="1"/>
  <c r="N18" i="1"/>
  <c r="M18" i="1"/>
  <c r="P18" i="1" s="1"/>
  <c r="R18" i="1" s="1"/>
  <c r="I18" i="1"/>
  <c r="H18" i="1"/>
  <c r="O17" i="1"/>
  <c r="N17" i="1"/>
  <c r="P17" i="1" s="1"/>
  <c r="R17" i="1" s="1"/>
  <c r="M17" i="1"/>
  <c r="I17" i="1"/>
  <c r="H17" i="1"/>
  <c r="O16" i="1"/>
  <c r="P16" i="1" s="1"/>
  <c r="R16" i="1" s="1"/>
  <c r="N16" i="1"/>
  <c r="M16" i="1"/>
  <c r="I16" i="1"/>
  <c r="H16" i="1"/>
  <c r="N15" i="1"/>
  <c r="M15" i="1"/>
  <c r="P15" i="1" s="1"/>
  <c r="R15" i="1" s="1"/>
  <c r="O14" i="1"/>
  <c r="N14" i="1"/>
  <c r="M14" i="1"/>
  <c r="I14" i="1"/>
  <c r="H14" i="1"/>
  <c r="O13" i="1"/>
  <c r="N13" i="1"/>
  <c r="M13" i="1"/>
  <c r="I13" i="1"/>
  <c r="H13" i="1"/>
  <c r="N12" i="1"/>
  <c r="M12" i="1"/>
  <c r="P12" i="1" s="1"/>
  <c r="R12" i="1" s="1"/>
  <c r="O11" i="1"/>
  <c r="N11" i="1"/>
  <c r="M11" i="1"/>
  <c r="P11" i="1" s="1"/>
  <c r="R11" i="1" s="1"/>
  <c r="I11" i="1"/>
  <c r="H11" i="1"/>
  <c r="N10" i="1"/>
  <c r="M10" i="1"/>
  <c r="I10" i="1"/>
  <c r="H10" i="1"/>
  <c r="N9" i="1"/>
  <c r="M9" i="1"/>
  <c r="P9" i="1" s="1"/>
  <c r="R9" i="1" s="1"/>
  <c r="I9" i="1"/>
  <c r="H9" i="1"/>
  <c r="O8" i="1"/>
  <c r="N8" i="1"/>
  <c r="M8" i="1"/>
  <c r="I8" i="1"/>
  <c r="H8" i="1"/>
  <c r="N7" i="1"/>
  <c r="M7" i="1"/>
  <c r="P7" i="1" s="1"/>
  <c r="R7" i="1" s="1"/>
  <c r="O6" i="1"/>
  <c r="N6" i="1"/>
  <c r="M6" i="1"/>
  <c r="P6" i="1" s="1"/>
  <c r="R6" i="1" s="1"/>
  <c r="I6" i="1"/>
  <c r="H6" i="1"/>
  <c r="N5" i="1"/>
  <c r="M5" i="1"/>
  <c r="P5" i="1" s="1"/>
  <c r="R5" i="1" s="1"/>
  <c r="I5" i="1"/>
  <c r="H5" i="1"/>
  <c r="O4" i="1"/>
  <c r="N4" i="1"/>
  <c r="M4" i="1"/>
  <c r="I4" i="1"/>
  <c r="H4" i="1"/>
  <c r="N3" i="1"/>
  <c r="M3" i="1"/>
  <c r="P3" i="1" s="1"/>
  <c r="R3" i="1" s="1"/>
  <c r="O2" i="1"/>
  <c r="N2" i="1"/>
  <c r="M2" i="1"/>
  <c r="I2" i="1"/>
  <c r="H2" i="1"/>
  <c r="M41" i="1" l="1"/>
  <c r="N41" i="1"/>
  <c r="P10" i="1"/>
  <c r="R10" i="1" s="1"/>
  <c r="P13" i="1"/>
  <c r="R13" i="1" s="1"/>
  <c r="O41" i="1"/>
  <c r="P14" i="1"/>
  <c r="R14" i="1" s="1"/>
  <c r="P19" i="1"/>
  <c r="R19" i="1" s="1"/>
  <c r="P23" i="1"/>
  <c r="R23" i="1" s="1"/>
  <c r="P27" i="1"/>
  <c r="R27" i="1" s="1"/>
  <c r="P31" i="1"/>
  <c r="R31" i="1" s="1"/>
  <c r="P33" i="1"/>
  <c r="R33" i="1" s="1"/>
  <c r="P40" i="1"/>
  <c r="R40" i="1" s="1"/>
  <c r="P21" i="1"/>
  <c r="R21" i="1" s="1"/>
  <c r="P22" i="1"/>
  <c r="R22" i="1" s="1"/>
  <c r="P32" i="1"/>
  <c r="R32" i="1" s="1"/>
  <c r="P37" i="1"/>
  <c r="R37" i="1" s="1"/>
  <c r="P4" i="1"/>
  <c r="R4" i="1" s="1"/>
  <c r="P8" i="1"/>
  <c r="R8" i="1" s="1"/>
  <c r="P2" i="1"/>
  <c r="P41" i="1" l="1"/>
  <c r="R2" i="1"/>
  <c r="R41" i="1" s="1"/>
  <c r="P42" i="1" s="1"/>
</calcChain>
</file>

<file path=xl/sharedStrings.xml><?xml version="1.0" encoding="utf-8"?>
<sst xmlns="http://schemas.openxmlformats.org/spreadsheetml/2006/main" count="233" uniqueCount="97">
  <si>
    <t>OPERATOR/FACILITY NAME</t>
  </si>
  <si>
    <t>STATUS</t>
  </si>
  <si>
    <t>SEC</t>
  </si>
  <si>
    <t>TWP</t>
  </si>
  <si>
    <t>RNG</t>
  </si>
  <si>
    <t>COUNTY</t>
  </si>
  <si>
    <t>LAT</t>
  </si>
  <si>
    <t>LONG</t>
  </si>
  <si>
    <t>Jurisdiction</t>
  </si>
  <si>
    <t>2014 Year Totals Prod Water</t>
  </si>
  <si>
    <t>2014 Year Totals Solids</t>
  </si>
  <si>
    <r>
      <rPr>
        <b/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>Skim Ponds Base</t>
    </r>
  </si>
  <si>
    <r>
      <rPr>
        <b/>
        <vertAlign val="superscript"/>
        <sz val="9"/>
        <color theme="1"/>
        <rFont val="Arial"/>
        <family val="2"/>
      </rPr>
      <t>b</t>
    </r>
    <r>
      <rPr>
        <b/>
        <sz val="9"/>
        <color theme="1"/>
        <rFont val="Arial"/>
        <family val="2"/>
      </rPr>
      <t>Skim Ponds Skimmed Oil</t>
    </r>
  </si>
  <si>
    <r>
      <rPr>
        <b/>
        <vertAlign val="superscript"/>
        <sz val="9"/>
        <rFont val="Arial"/>
        <family val="2"/>
      </rPr>
      <t>c</t>
    </r>
    <r>
      <rPr>
        <b/>
        <sz val="9"/>
        <rFont val="Arial"/>
        <family val="2"/>
      </rPr>
      <t>Skim Ponds Equipment (Tanks)</t>
    </r>
  </si>
  <si>
    <t>Skim Pond Emissions (VOC tons/yr) *UPDATED 2014 Method</t>
  </si>
  <si>
    <t>Evap Ponds Emissions (VOC tons/yr)</t>
  </si>
  <si>
    <t>Ponds Combined Total</t>
  </si>
  <si>
    <t>Solids Emissions (VOC tons/yr)</t>
  </si>
  <si>
    <r>
      <rPr>
        <b/>
        <sz val="9"/>
        <color theme="1"/>
        <rFont val="Arial"/>
        <family val="2"/>
      </rPr>
      <t>BRENNAN BOTTOM DISPOSAL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(12 MILE WASH BRENNAN BOTTOM DISP #1)</t>
    </r>
  </si>
  <si>
    <t>ACTIVE</t>
  </si>
  <si>
    <t>06S</t>
  </si>
  <si>
    <t>21E</t>
  </si>
  <si>
    <t>UINTAH</t>
  </si>
  <si>
    <t>IC/Res/TribalLand</t>
  </si>
  <si>
    <r>
      <rPr>
        <b/>
        <sz val="9"/>
        <color theme="1"/>
        <rFont val="Arial"/>
        <family val="2"/>
      </rPr>
      <t>BRENNAN BOTTOM DISPOSAL (solids)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(12 MILE WASH BRENNAN BOTTOM DISP #1)</t>
    </r>
  </si>
  <si>
    <r>
      <rPr>
        <b/>
        <sz val="9"/>
        <color theme="1"/>
        <rFont val="Arial"/>
        <family val="2"/>
      </rPr>
      <t>BRENNAN BOTTOM DISPOSAL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(GLEN BENCH BRENNAN BOTTOM DISP #2)</t>
    </r>
  </si>
  <si>
    <t>09</t>
  </si>
  <si>
    <t>09S</t>
  </si>
  <si>
    <t>22E</t>
  </si>
  <si>
    <r>
      <rPr>
        <b/>
        <sz val="9"/>
        <color theme="1"/>
        <rFont val="Arial"/>
        <family val="2"/>
      </rPr>
      <t>DALBO INC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(GLEN BENCH)</t>
    </r>
  </si>
  <si>
    <t>05</t>
  </si>
  <si>
    <r>
      <rPr>
        <b/>
        <sz val="9"/>
        <color theme="1"/>
        <rFont val="Arial"/>
        <family val="2"/>
      </rPr>
      <t xml:space="preserve">DALBO INC 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(ACE DISPOSAL)</t>
    </r>
  </si>
  <si>
    <t>35
02</t>
  </si>
  <si>
    <t>05S
06S</t>
  </si>
  <si>
    <t>20E
20E</t>
  </si>
  <si>
    <r>
      <rPr>
        <b/>
        <sz val="9"/>
        <color theme="1"/>
        <rFont val="Arial"/>
        <family val="2"/>
      </rPr>
      <t>DALBO INC (solids)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(ACE DISPOSAL)</t>
    </r>
  </si>
  <si>
    <r>
      <rPr>
        <b/>
        <sz val="9"/>
        <color theme="1"/>
        <rFont val="Arial"/>
        <family val="2"/>
      </rPr>
      <t>DEL-RIO RESOURCES, INC.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(DNL E GUSHER DISP LLC)</t>
    </r>
  </si>
  <si>
    <t>19E</t>
  </si>
  <si>
    <r>
      <rPr>
        <b/>
        <sz val="9"/>
        <color theme="1"/>
        <rFont val="Arial"/>
        <family val="2"/>
      </rPr>
      <t>ENVIRONMENTAL ENERGY INNOVATIONS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(SOUTH MYTON BENCH)</t>
    </r>
  </si>
  <si>
    <t>04S</t>
  </si>
  <si>
    <t>02W</t>
  </si>
  <si>
    <t>DUCHESNE</t>
  </si>
  <si>
    <t>State</t>
  </si>
  <si>
    <r>
      <rPr>
        <b/>
        <sz val="9"/>
        <color theme="1"/>
        <rFont val="Arial"/>
        <family val="2"/>
      </rPr>
      <t>ENVIRONMENTAL ENERGY INNOVATIONS
(solids)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(SOUTH MYTON BENCH)</t>
    </r>
  </si>
  <si>
    <r>
      <rPr>
        <b/>
        <sz val="9"/>
        <color theme="1"/>
        <rFont val="Arial"/>
        <family val="2"/>
      </rPr>
      <t>INTEGRATED WATER MANAGEMENT, LLC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(IWM/NORTH BLUE BENCH)</t>
    </r>
  </si>
  <si>
    <t>02S</t>
  </si>
  <si>
    <t>04W</t>
  </si>
  <si>
    <r>
      <rPr>
        <b/>
        <sz val="9"/>
        <color theme="1"/>
        <rFont val="Arial"/>
        <family val="2"/>
      </rPr>
      <t>INTEGRATED WATER MANAGEMENT, LLC (solids)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(IWM/NORTH BLUE BENCH)</t>
    </r>
  </si>
  <si>
    <r>
      <rPr>
        <b/>
        <sz val="9"/>
        <color theme="1"/>
        <rFont val="Arial"/>
        <family val="2"/>
      </rPr>
      <t>IOWA TANKLINES, INC.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(PLEASANT VALLEY)</t>
    </r>
  </si>
  <si>
    <r>
      <rPr>
        <b/>
        <sz val="9"/>
        <color theme="1"/>
        <rFont val="Arial"/>
        <family val="2"/>
      </rPr>
      <t>LAPOINT RECYCLE &amp; STORAGE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(LAPOINT)</t>
    </r>
    <r>
      <rPr>
        <sz val="9"/>
        <color theme="1"/>
        <rFont val="Arial"/>
        <family val="2"/>
      </rPr>
      <t xml:space="preserve">
</t>
    </r>
  </si>
  <si>
    <t>05S</t>
  </si>
  <si>
    <r>
      <rPr>
        <b/>
        <sz val="9"/>
        <color theme="1"/>
        <rFont val="Arial"/>
        <family val="2"/>
      </rPr>
      <t xml:space="preserve">LAPOINT RECYCLE &amp; STORAGE (solids)
</t>
    </r>
    <r>
      <rPr>
        <i/>
        <sz val="9"/>
        <color theme="1"/>
        <rFont val="Arial"/>
        <family val="2"/>
      </rPr>
      <t>(LAPOINT)</t>
    </r>
  </si>
  <si>
    <r>
      <rPr>
        <b/>
        <sz val="9"/>
        <color theme="1"/>
        <rFont val="Arial"/>
        <family val="2"/>
      </rPr>
      <t>MONARCH NATURAL GAS, LLC</t>
    </r>
    <r>
      <rPr>
        <sz val="9"/>
        <color theme="1"/>
        <rFont val="Arial"/>
        <family val="2"/>
      </rPr>
      <t xml:space="preserve"> 
</t>
    </r>
    <r>
      <rPr>
        <i/>
        <sz val="9"/>
        <color theme="1"/>
        <rFont val="Arial"/>
        <family val="2"/>
      </rPr>
      <t>(DESERT SPRINGS STATE)</t>
    </r>
  </si>
  <si>
    <t>18E</t>
  </si>
  <si>
    <r>
      <rPr>
        <b/>
        <sz val="9"/>
        <color theme="1"/>
        <rFont val="Arial"/>
        <family val="2"/>
      </rPr>
      <t xml:space="preserve">MONARCH NATURAL GAS, LLC 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(EIGHT MILE)</t>
    </r>
  </si>
  <si>
    <r>
      <rPr>
        <b/>
        <sz val="9"/>
        <color theme="1"/>
        <rFont val="Arial"/>
        <family val="2"/>
      </rPr>
      <t xml:space="preserve">NICK'S DISPOSAL PIT LLC </t>
    </r>
    <r>
      <rPr>
        <sz val="9"/>
        <color theme="1"/>
        <rFont val="Arial"/>
        <family val="2"/>
      </rPr>
      <t xml:space="preserve">
(SOLID WASTE/LANDFILL)</t>
    </r>
  </si>
  <si>
    <t>01S</t>
  </si>
  <si>
    <t>03W</t>
  </si>
  <si>
    <r>
      <rPr>
        <b/>
        <sz val="9"/>
        <color theme="1"/>
        <rFont val="Arial"/>
        <family val="2"/>
      </rPr>
      <t>R.N. INDUSTRIES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(BLUEBELL)</t>
    </r>
    <r>
      <rPr>
        <sz val="9"/>
        <color theme="1"/>
        <rFont val="Arial"/>
        <family val="2"/>
      </rPr>
      <t xml:space="preserve">
</t>
    </r>
  </si>
  <si>
    <t>04
09</t>
  </si>
  <si>
    <r>
      <rPr>
        <b/>
        <sz val="9"/>
        <color theme="1"/>
        <rFont val="Arial"/>
        <family val="2"/>
      </rPr>
      <t>R.N. INDUSTRIES (solids)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 xml:space="preserve">(BLUEBELL)
</t>
    </r>
  </si>
  <si>
    <r>
      <rPr>
        <b/>
        <sz val="9"/>
        <color theme="1"/>
        <rFont val="Arial"/>
        <family val="2"/>
      </rPr>
      <t>R.N. INDUSTRIES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(CHAPITA)</t>
    </r>
  </si>
  <si>
    <t>02</t>
  </si>
  <si>
    <r>
      <rPr>
        <b/>
        <sz val="9"/>
        <color theme="1"/>
        <rFont val="Arial"/>
        <family val="2"/>
      </rPr>
      <t>R.N. INDUSTRIES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(GLEN BENCH)</t>
    </r>
    <r>
      <rPr>
        <sz val="9"/>
        <color theme="1"/>
        <rFont val="Arial"/>
        <family val="2"/>
      </rPr>
      <t xml:space="preserve">
</t>
    </r>
  </si>
  <si>
    <r>
      <rPr>
        <b/>
        <sz val="9"/>
        <color theme="1"/>
        <rFont val="Arial"/>
        <family val="2"/>
      </rPr>
      <t>R.N. INDUSTRIES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(PLEASANT VALLEY)</t>
    </r>
  </si>
  <si>
    <t>25
35</t>
  </si>
  <si>
    <r>
      <rPr>
        <b/>
        <sz val="9"/>
        <color theme="1"/>
        <rFont val="Arial"/>
        <family val="2"/>
      </rPr>
      <t>R.N. INDUSTRIES (solids)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(PLEASANT VALLEY)</t>
    </r>
  </si>
  <si>
    <r>
      <rPr>
        <b/>
        <sz val="9"/>
        <color theme="1"/>
        <rFont val="Arial"/>
        <family val="2"/>
      </rPr>
      <t>R.N. INDUSTRIES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(SEEP RIDGE)</t>
    </r>
  </si>
  <si>
    <t>10S</t>
  </si>
  <si>
    <t>20E</t>
  </si>
  <si>
    <r>
      <rPr>
        <b/>
        <sz val="9"/>
        <color theme="1"/>
        <rFont val="Arial"/>
        <family val="2"/>
      </rPr>
      <t>R.N. INDUSTRIES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(WONSIT)</t>
    </r>
  </si>
  <si>
    <t>26
35</t>
  </si>
  <si>
    <t>08S</t>
  </si>
  <si>
    <r>
      <rPr>
        <b/>
        <sz val="9"/>
        <color theme="1"/>
        <rFont val="Arial"/>
        <family val="2"/>
      </rPr>
      <t>R.N. INDUSTRIES (solids)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(WONSIT)</t>
    </r>
  </si>
  <si>
    <r>
      <rPr>
        <b/>
        <sz val="9"/>
        <color theme="1"/>
        <rFont val="Arial"/>
        <family val="2"/>
      </rPr>
      <t>WESTERN WATER SOLUTIONS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(SAND PASS RANCH)</t>
    </r>
  </si>
  <si>
    <t>09
10</t>
  </si>
  <si>
    <t>01W</t>
  </si>
  <si>
    <r>
      <rPr>
        <b/>
        <sz val="9"/>
        <color theme="1"/>
        <rFont val="Arial"/>
        <family val="2"/>
      </rPr>
      <t>WESTERN WATER SOLUTIONS (solids)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(SAND PASS RANCH)</t>
    </r>
  </si>
  <si>
    <r>
      <rPr>
        <b/>
        <sz val="9"/>
        <color theme="1"/>
        <rFont val="Arial"/>
        <family val="2"/>
      </rPr>
      <t>WESTERN WATER SOLUTIONS (other)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(SAND PASS RANCH)</t>
    </r>
  </si>
  <si>
    <r>
      <rPr>
        <b/>
        <sz val="9"/>
        <color theme="1"/>
        <rFont val="Arial"/>
        <family val="2"/>
      </rPr>
      <t>EOG RESOURCES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(COYOTE)</t>
    </r>
  </si>
  <si>
    <t>23E</t>
  </si>
  <si>
    <r>
      <rPr>
        <b/>
        <sz val="9"/>
        <color theme="1"/>
        <rFont val="Arial"/>
        <family val="2"/>
      </rPr>
      <t>EOG RESOURCES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(RED WASH)</t>
    </r>
  </si>
  <si>
    <r>
      <rPr>
        <b/>
        <sz val="9"/>
        <color theme="1"/>
        <rFont val="Arial"/>
        <family val="2"/>
      </rPr>
      <t>EOG RESOURCES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(WHITE RIVER)</t>
    </r>
  </si>
  <si>
    <r>
      <rPr>
        <b/>
        <sz val="9"/>
        <color theme="1"/>
        <rFont val="Arial"/>
        <family val="2"/>
      </rPr>
      <t>ENERVEST OPERATING, LLC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(BLIND CANYON)</t>
    </r>
  </si>
  <si>
    <t>11S</t>
  </si>
  <si>
    <t>15E</t>
  </si>
  <si>
    <r>
      <rPr>
        <b/>
        <sz val="9"/>
        <color theme="1"/>
        <rFont val="Arial"/>
        <family val="2"/>
      </rPr>
      <t>EP ENERGY E&amp;P COMPANY LLC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(TEW 1-9B5)</t>
    </r>
  </si>
  <si>
    <t>5W</t>
  </si>
  <si>
    <r>
      <rPr>
        <b/>
        <sz val="9"/>
        <color theme="1"/>
        <rFont val="Arial"/>
        <family val="2"/>
      </rPr>
      <t>KERR-MCGEE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(BONANZA)</t>
    </r>
  </si>
  <si>
    <r>
      <rPr>
        <b/>
        <sz val="9"/>
        <color theme="1"/>
        <rFont val="Arial"/>
        <family val="2"/>
      </rPr>
      <t>KERR-MCGEE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(GOAT PASTURE)</t>
    </r>
  </si>
  <si>
    <r>
      <rPr>
        <b/>
        <sz val="9"/>
        <color theme="1"/>
        <rFont val="Arial"/>
        <family val="2"/>
      </rPr>
      <t>KERR-MCGEE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(PIPELINE)</t>
    </r>
  </si>
  <si>
    <r>
      <rPr>
        <b/>
        <sz val="9"/>
        <color theme="1"/>
        <rFont val="Arial"/>
        <family val="2"/>
      </rPr>
      <t>MUSTANG FUEL CORP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(PIT 2)</t>
    </r>
  </si>
  <si>
    <t>13S</t>
  </si>
  <si>
    <r>
      <rPr>
        <b/>
        <sz val="9"/>
        <color theme="1"/>
        <rFont val="Arial"/>
        <family val="2"/>
      </rPr>
      <t>WATER DISPOSAL INC</t>
    </r>
    <r>
      <rPr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(NORTH CRESENT)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(Incremental Bond)</t>
    </r>
  </si>
  <si>
    <t>Totals</t>
  </si>
  <si>
    <t>Grand Total</t>
  </si>
  <si>
    <t>(updated skim pond EF * water throughput)-(oil recovery)+Equipment Emissions OR (a-b)+c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</si>
</sst>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12"/>
      <name val="Arial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36">
    <xf numFmtId="0" fontId="0" fillId="0" borderId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21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21" applyNumberFormat="0" applyAlignment="0" applyProtection="0"/>
    <xf numFmtId="0" fontId="18" fillId="22" borderId="21" applyNumberFormat="0" applyAlignment="0" applyProtection="0"/>
    <xf numFmtId="0" fontId="18" fillId="22" borderId="21" applyNumberFormat="0" applyAlignment="0" applyProtection="0"/>
    <xf numFmtId="0" fontId="18" fillId="22" borderId="21" applyNumberFormat="0" applyAlignment="0" applyProtection="0"/>
    <xf numFmtId="0" fontId="18" fillId="22" borderId="21" applyNumberFormat="0" applyAlignment="0" applyProtection="0"/>
    <xf numFmtId="0" fontId="18" fillId="22" borderId="21" applyNumberFormat="0" applyAlignment="0" applyProtection="0"/>
    <xf numFmtId="0" fontId="18" fillId="22" borderId="21" applyNumberFormat="0" applyAlignment="0" applyProtection="0"/>
    <xf numFmtId="0" fontId="18" fillId="22" borderId="21" applyNumberFormat="0" applyAlignment="0" applyProtection="0"/>
    <xf numFmtId="0" fontId="18" fillId="22" borderId="21" applyNumberFormat="0" applyAlignment="0" applyProtection="0"/>
    <xf numFmtId="0" fontId="18" fillId="22" borderId="21" applyNumberFormat="0" applyAlignment="0" applyProtection="0"/>
    <xf numFmtId="0" fontId="18" fillId="22" borderId="21" applyNumberFormat="0" applyAlignment="0" applyProtection="0"/>
    <xf numFmtId="0" fontId="18" fillId="22" borderId="21" applyNumberFormat="0" applyAlignment="0" applyProtection="0"/>
    <xf numFmtId="0" fontId="18" fillId="22" borderId="21" applyNumberFormat="0" applyAlignment="0" applyProtection="0"/>
    <xf numFmtId="0" fontId="18" fillId="22" borderId="21" applyNumberFormat="0" applyAlignment="0" applyProtection="0"/>
    <xf numFmtId="0" fontId="18" fillId="22" borderId="21" applyNumberFormat="0" applyAlignment="0" applyProtection="0"/>
    <xf numFmtId="0" fontId="18" fillId="22" borderId="21" applyNumberFormat="0" applyAlignment="0" applyProtection="0"/>
    <xf numFmtId="0" fontId="18" fillId="22" borderId="21" applyNumberFormat="0" applyAlignment="0" applyProtection="0"/>
    <xf numFmtId="0" fontId="19" fillId="22" borderId="1" applyNumberFormat="0" applyAlignment="0" applyProtection="0"/>
    <xf numFmtId="0" fontId="20" fillId="23" borderId="22" applyNumberFormat="0" applyAlignment="0" applyProtection="0"/>
    <xf numFmtId="43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" fillId="12" borderId="0" applyNumberFormat="0" applyBorder="0" applyAlignment="0" applyProtection="0"/>
    <xf numFmtId="0" fontId="24" fillId="0" borderId="0"/>
    <xf numFmtId="0" fontId="25" fillId="0" borderId="23" applyNumberFormat="0" applyFill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13" borderId="21" applyNumberFormat="0" applyAlignment="0" applyProtection="0"/>
    <xf numFmtId="0" fontId="30" fillId="13" borderId="21" applyNumberFormat="0" applyAlignment="0" applyProtection="0"/>
    <xf numFmtId="0" fontId="30" fillId="13" borderId="21" applyNumberFormat="0" applyAlignment="0" applyProtection="0"/>
    <xf numFmtId="0" fontId="30" fillId="13" borderId="21" applyNumberFormat="0" applyAlignment="0" applyProtection="0"/>
    <xf numFmtId="0" fontId="30" fillId="13" borderId="21" applyNumberFormat="0" applyAlignment="0" applyProtection="0"/>
    <xf numFmtId="0" fontId="30" fillId="13" borderId="21" applyNumberFormat="0" applyAlignment="0" applyProtection="0"/>
    <xf numFmtId="0" fontId="30" fillId="13" borderId="21" applyNumberFormat="0" applyAlignment="0" applyProtection="0"/>
    <xf numFmtId="0" fontId="30" fillId="13" borderId="21" applyNumberFormat="0" applyAlignment="0" applyProtection="0"/>
    <xf numFmtId="0" fontId="30" fillId="13" borderId="21" applyNumberFormat="0" applyAlignment="0" applyProtection="0"/>
    <xf numFmtId="0" fontId="30" fillId="13" borderId="21" applyNumberFormat="0" applyAlignment="0" applyProtection="0"/>
    <xf numFmtId="0" fontId="30" fillId="13" borderId="21" applyNumberFormat="0" applyAlignment="0" applyProtection="0"/>
    <xf numFmtId="0" fontId="30" fillId="13" borderId="21" applyNumberFormat="0" applyAlignment="0" applyProtection="0"/>
    <xf numFmtId="0" fontId="30" fillId="13" borderId="21" applyNumberFormat="0" applyAlignment="0" applyProtection="0"/>
    <xf numFmtId="0" fontId="30" fillId="13" borderId="21" applyNumberFormat="0" applyAlignment="0" applyProtection="0"/>
    <xf numFmtId="0" fontId="30" fillId="13" borderId="21" applyNumberFormat="0" applyAlignment="0" applyProtection="0"/>
    <xf numFmtId="0" fontId="30" fillId="13" borderId="21" applyNumberFormat="0" applyAlignment="0" applyProtection="0"/>
    <xf numFmtId="0" fontId="30" fillId="13" borderId="21" applyNumberFormat="0" applyAlignment="0" applyProtection="0"/>
    <xf numFmtId="0" fontId="4" fillId="13" borderId="1" applyNumberFormat="0" applyAlignment="0" applyProtection="0"/>
    <xf numFmtId="0" fontId="31" fillId="0" borderId="26" applyNumberFormat="0" applyFill="0" applyAlignment="0" applyProtection="0"/>
    <xf numFmtId="0" fontId="32" fillId="13" borderId="0" applyNumberFormat="0" applyBorder="0" applyAlignment="0" applyProtection="0"/>
    <xf numFmtId="0" fontId="33" fillId="2" borderId="0" applyNumberFormat="0" applyBorder="0" applyAlignment="0" applyProtection="0"/>
    <xf numFmtId="0" fontId="21" fillId="0" borderId="0"/>
    <xf numFmtId="0" fontId="21" fillId="0" borderId="0"/>
    <xf numFmtId="0" fontId="34" fillId="22" borderId="0"/>
    <xf numFmtId="0" fontId="35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35" fillId="0" borderId="0"/>
    <xf numFmtId="0" fontId="21" fillId="10" borderId="27" applyNumberFormat="0" applyFont="0" applyAlignment="0" applyProtection="0"/>
    <xf numFmtId="0" fontId="21" fillId="10" borderId="27" applyNumberFormat="0" applyFont="0" applyAlignment="0" applyProtection="0"/>
    <xf numFmtId="0" fontId="21" fillId="10" borderId="27" applyNumberFormat="0" applyFont="0" applyAlignment="0" applyProtection="0"/>
    <xf numFmtId="0" fontId="21" fillId="10" borderId="27" applyNumberFormat="0" applyFont="0" applyAlignment="0" applyProtection="0"/>
    <xf numFmtId="0" fontId="21" fillId="10" borderId="27" applyNumberFormat="0" applyFont="0" applyAlignment="0" applyProtection="0"/>
    <xf numFmtId="0" fontId="21" fillId="10" borderId="27" applyNumberFormat="0" applyFont="0" applyAlignment="0" applyProtection="0"/>
    <xf numFmtId="0" fontId="21" fillId="10" borderId="27" applyNumberFormat="0" applyFont="0" applyAlignment="0" applyProtection="0"/>
    <xf numFmtId="0" fontId="21" fillId="10" borderId="27" applyNumberFormat="0" applyFont="0" applyAlignment="0" applyProtection="0"/>
    <xf numFmtId="0" fontId="21" fillId="10" borderId="27" applyNumberFormat="0" applyFont="0" applyAlignment="0" applyProtection="0"/>
    <xf numFmtId="0" fontId="21" fillId="10" borderId="27" applyNumberFormat="0" applyFont="0" applyAlignment="0" applyProtection="0"/>
    <xf numFmtId="0" fontId="21" fillId="10" borderId="27" applyNumberFormat="0" applyFont="0" applyAlignment="0" applyProtection="0"/>
    <xf numFmtId="0" fontId="21" fillId="10" borderId="27" applyNumberFormat="0" applyFont="0" applyAlignment="0" applyProtection="0"/>
    <xf numFmtId="0" fontId="21" fillId="10" borderId="27" applyNumberFormat="0" applyFont="0" applyAlignment="0" applyProtection="0"/>
    <xf numFmtId="0" fontId="21" fillId="10" borderId="27" applyNumberFormat="0" applyFont="0" applyAlignment="0" applyProtection="0"/>
    <xf numFmtId="0" fontId="21" fillId="10" borderId="27" applyNumberFormat="0" applyFont="0" applyAlignment="0" applyProtection="0"/>
    <xf numFmtId="0" fontId="21" fillId="10" borderId="27" applyNumberFormat="0" applyFont="0" applyAlignment="0" applyProtection="0"/>
    <xf numFmtId="0" fontId="21" fillId="10" borderId="27" applyNumberFormat="0" applyFont="0" applyAlignment="0" applyProtection="0"/>
    <xf numFmtId="0" fontId="15" fillId="3" borderId="3" applyNumberFormat="0" applyFont="0" applyAlignment="0" applyProtection="0"/>
    <xf numFmtId="0" fontId="36" fillId="22" borderId="28" applyNumberFormat="0" applyAlignment="0" applyProtection="0"/>
    <xf numFmtId="0" fontId="36" fillId="22" borderId="28" applyNumberFormat="0" applyAlignment="0" applyProtection="0"/>
    <xf numFmtId="0" fontId="36" fillId="22" borderId="28" applyNumberFormat="0" applyAlignment="0" applyProtection="0"/>
    <xf numFmtId="0" fontId="36" fillId="22" borderId="28" applyNumberFormat="0" applyAlignment="0" applyProtection="0"/>
    <xf numFmtId="0" fontId="36" fillId="22" borderId="28" applyNumberFormat="0" applyAlignment="0" applyProtection="0"/>
    <xf numFmtId="0" fontId="36" fillId="22" borderId="28" applyNumberFormat="0" applyAlignment="0" applyProtection="0"/>
    <xf numFmtId="0" fontId="36" fillId="22" borderId="28" applyNumberFormat="0" applyAlignment="0" applyProtection="0"/>
    <xf numFmtId="0" fontId="36" fillId="22" borderId="28" applyNumberFormat="0" applyAlignment="0" applyProtection="0"/>
    <xf numFmtId="0" fontId="36" fillId="22" borderId="28" applyNumberFormat="0" applyAlignment="0" applyProtection="0"/>
    <xf numFmtId="0" fontId="36" fillId="22" borderId="28" applyNumberFormat="0" applyAlignment="0" applyProtection="0"/>
    <xf numFmtId="0" fontId="36" fillId="22" borderId="28" applyNumberFormat="0" applyAlignment="0" applyProtection="0"/>
    <xf numFmtId="0" fontId="36" fillId="22" borderId="28" applyNumberFormat="0" applyAlignment="0" applyProtection="0"/>
    <xf numFmtId="0" fontId="36" fillId="22" borderId="28" applyNumberFormat="0" applyAlignment="0" applyProtection="0"/>
    <xf numFmtId="0" fontId="36" fillId="22" borderId="28" applyNumberFormat="0" applyAlignment="0" applyProtection="0"/>
    <xf numFmtId="0" fontId="36" fillId="22" borderId="28" applyNumberFormat="0" applyAlignment="0" applyProtection="0"/>
    <xf numFmtId="0" fontId="36" fillId="22" borderId="28" applyNumberFormat="0" applyAlignment="0" applyProtection="0"/>
    <xf numFmtId="0" fontId="36" fillId="22" borderId="28" applyNumberFormat="0" applyAlignment="0" applyProtection="0"/>
    <xf numFmtId="0" fontId="5" fillId="22" borderId="2" applyNumberFormat="0" applyAlignment="0" applyProtection="0"/>
    <xf numFmtId="9" fontId="3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</cellStyleXfs>
  <cellXfs count="71">
    <xf numFmtId="0" fontId="0" fillId="0" borderId="0" xfId="0"/>
    <xf numFmtId="0" fontId="7" fillId="4" borderId="4" xfId="0" applyFont="1" applyFill="1" applyBorder="1" applyAlignment="1">
      <alignment vertical="top"/>
    </xf>
    <xf numFmtId="0" fontId="7" fillId="4" borderId="5" xfId="0" applyFont="1" applyFill="1" applyBorder="1" applyAlignment="1">
      <alignment vertical="top"/>
    </xf>
    <xf numFmtId="49" fontId="7" fillId="4" borderId="5" xfId="0" applyNumberFormat="1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11" fillId="0" borderId="8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49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3" fontId="11" fillId="0" borderId="9" xfId="0" applyNumberFormat="1" applyFont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4" fontId="11" fillId="5" borderId="9" xfId="0" applyNumberFormat="1" applyFont="1" applyFill="1" applyBorder="1" applyAlignment="1">
      <alignment vertical="top"/>
    </xf>
    <xf numFmtId="4" fontId="11" fillId="5" borderId="10" xfId="0" applyNumberFormat="1" applyFont="1" applyFill="1" applyBorder="1" applyAlignment="1">
      <alignment vertical="top"/>
    </xf>
    <xf numFmtId="4" fontId="11" fillId="5" borderId="11" xfId="0" applyNumberFormat="1" applyFont="1" applyFill="1" applyBorder="1" applyAlignment="1">
      <alignment vertical="top"/>
    </xf>
    <xf numFmtId="0" fontId="11" fillId="6" borderId="12" xfId="0" applyFont="1" applyFill="1" applyBorder="1" applyAlignment="1">
      <alignment vertical="top" wrapText="1"/>
    </xf>
    <xf numFmtId="0" fontId="11" fillId="6" borderId="13" xfId="0" applyFont="1" applyFill="1" applyBorder="1" applyAlignment="1">
      <alignment vertical="top" wrapText="1"/>
    </xf>
    <xf numFmtId="49" fontId="11" fillId="6" borderId="13" xfId="0" applyNumberFormat="1" applyFont="1" applyFill="1" applyBorder="1" applyAlignment="1">
      <alignment horizontal="center" vertical="top"/>
    </xf>
    <xf numFmtId="0" fontId="11" fillId="6" borderId="13" xfId="0" applyFont="1" applyFill="1" applyBorder="1" applyAlignment="1">
      <alignment horizontal="center" vertical="top"/>
    </xf>
    <xf numFmtId="0" fontId="11" fillId="6" borderId="13" xfId="0" applyFont="1" applyFill="1" applyBorder="1" applyAlignment="1">
      <alignment horizontal="left" vertical="top"/>
    </xf>
    <xf numFmtId="3" fontId="11" fillId="6" borderId="13" xfId="0" applyNumberFormat="1" applyFont="1" applyFill="1" applyBorder="1" applyAlignment="1">
      <alignment horizontal="left" vertical="top"/>
    </xf>
    <xf numFmtId="3" fontId="13" fillId="0" borderId="13" xfId="0" applyNumberFormat="1" applyFont="1" applyFill="1" applyBorder="1" applyAlignment="1">
      <alignment horizontal="left" vertical="top"/>
    </xf>
    <xf numFmtId="4" fontId="11" fillId="5" borderId="13" xfId="0" applyNumberFormat="1" applyFont="1" applyFill="1" applyBorder="1" applyAlignment="1">
      <alignment vertical="top"/>
    </xf>
    <xf numFmtId="4" fontId="11" fillId="5" borderId="14" xfId="0" applyNumberFormat="1" applyFont="1" applyFill="1" applyBorder="1" applyAlignment="1">
      <alignment vertical="top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49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3" fontId="11" fillId="0" borderId="13" xfId="0" applyNumberFormat="1" applyFont="1" applyBorder="1" applyAlignment="1">
      <alignment horizontal="left" vertical="center"/>
    </xf>
    <xf numFmtId="4" fontId="11" fillId="5" borderId="14" xfId="0" applyNumberFormat="1" applyFont="1" applyFill="1" applyBorder="1" applyAlignment="1"/>
    <xf numFmtId="0" fontId="11" fillId="0" borderId="13" xfId="0" applyFont="1" applyBorder="1" applyAlignment="1">
      <alignment vertical="top"/>
    </xf>
    <xf numFmtId="49" fontId="11" fillId="0" borderId="13" xfId="0" applyNumberFormat="1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3" xfId="0" applyFont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/>
    </xf>
    <xf numFmtId="49" fontId="11" fillId="0" borderId="13" xfId="0" applyNumberFormat="1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3" fontId="11" fillId="0" borderId="13" xfId="0" applyNumberFormat="1" applyFont="1" applyBorder="1" applyAlignment="1">
      <alignment horizontal="left" vertical="top"/>
    </xf>
    <xf numFmtId="0" fontId="11" fillId="6" borderId="13" xfId="0" applyFont="1" applyFill="1" applyBorder="1" applyAlignment="1">
      <alignment vertical="top"/>
    </xf>
    <xf numFmtId="0" fontId="11" fillId="7" borderId="12" xfId="0" applyFont="1" applyFill="1" applyBorder="1" applyAlignment="1">
      <alignment vertical="top" wrapText="1"/>
    </xf>
    <xf numFmtId="49" fontId="11" fillId="6" borderId="13" xfId="0" applyNumberFormat="1" applyFont="1" applyFill="1" applyBorder="1" applyAlignment="1">
      <alignment horizontal="center" vertical="top" wrapText="1"/>
    </xf>
    <xf numFmtId="4" fontId="0" fillId="5" borderId="13" xfId="0" applyNumberFormat="1" applyFill="1" applyBorder="1"/>
    <xf numFmtId="4" fontId="0" fillId="5" borderId="14" xfId="0" applyNumberFormat="1" applyFill="1" applyBorder="1"/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7" borderId="15" xfId="0" applyFont="1" applyFill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top"/>
    </xf>
    <xf numFmtId="0" fontId="13" fillId="0" borderId="16" xfId="0" applyFont="1" applyFill="1" applyBorder="1" applyAlignment="1">
      <alignment horizontal="left" vertical="top"/>
    </xf>
    <xf numFmtId="4" fontId="0" fillId="5" borderId="16" xfId="0" applyNumberFormat="1" applyFill="1" applyBorder="1"/>
    <xf numFmtId="4" fontId="0" fillId="5" borderId="17" xfId="0" applyNumberFormat="1" applyFill="1" applyBorder="1"/>
    <xf numFmtId="0" fontId="11" fillId="0" borderId="13" xfId="0" applyFont="1" applyFill="1" applyBorder="1" applyAlignment="1">
      <alignment vertical="top" wrapText="1"/>
    </xf>
    <xf numFmtId="0" fontId="0" fillId="0" borderId="13" xfId="0" applyBorder="1"/>
    <xf numFmtId="0" fontId="6" fillId="0" borderId="13" xfId="0" applyFont="1" applyBorder="1"/>
    <xf numFmtId="4" fontId="0" fillId="0" borderId="13" xfId="0" applyNumberFormat="1" applyBorder="1"/>
    <xf numFmtId="4" fontId="14" fillId="0" borderId="13" xfId="0" applyNumberFormat="1" applyFont="1" applyFill="1" applyBorder="1"/>
    <xf numFmtId="4" fontId="6" fillId="0" borderId="13" xfId="0" applyNumberFormat="1" applyFont="1" applyBorder="1"/>
    <xf numFmtId="0" fontId="11" fillId="0" borderId="18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14" fillId="0" borderId="0" xfId="0" applyFont="1" applyFill="1"/>
  </cellXfs>
  <cellStyles count="136">
    <cellStyle name="20% - Accent1 2" xfId="1"/>
    <cellStyle name="20% - Accent2 2" xfId="2"/>
    <cellStyle name="20% - Accent3 2" xfId="3"/>
    <cellStyle name="20% - Accent4 2" xfId="4"/>
    <cellStyle name="20% - Accent5 2" xfId="5"/>
    <cellStyle name="40% - Accent3 2" xfId="6"/>
    <cellStyle name="40% - Accent4 2" xfId="7"/>
    <cellStyle name="60% - Accent1 2" xfId="8"/>
    <cellStyle name="60% - Accent2 2" xfId="9"/>
    <cellStyle name="60% - Accent3 2" xfId="10"/>
    <cellStyle name="60% - Accent4 2" xfId="11"/>
    <cellStyle name="60% - Accent6 2" xfId="12"/>
    <cellStyle name="Accent1 2" xfId="13"/>
    <cellStyle name="Accent4 2" xfId="14"/>
    <cellStyle name="Accent5 2" xfId="15"/>
    <cellStyle name="Accent6 2" xfId="16"/>
    <cellStyle name="Bad 2" xfId="17"/>
    <cellStyle name="Bad 3" xfId="18"/>
    <cellStyle name="Calculation 2" xfId="19"/>
    <cellStyle name="Calculation 2 2" xfId="20"/>
    <cellStyle name="Calculation 2 2 2" xfId="21"/>
    <cellStyle name="Calculation 2 2 3" xfId="22"/>
    <cellStyle name="Calculation 2 3" xfId="23"/>
    <cellStyle name="Calculation 2 3 2" xfId="24"/>
    <cellStyle name="Calculation 2 3 3" xfId="25"/>
    <cellStyle name="Calculation 2 4" xfId="26"/>
    <cellStyle name="Calculation 2 4 2" xfId="27"/>
    <cellStyle name="Calculation 2 4 3" xfId="28"/>
    <cellStyle name="Calculation 2 5" xfId="29"/>
    <cellStyle name="Calculation 2 5 2" xfId="30"/>
    <cellStyle name="Calculation 2 5 3" xfId="31"/>
    <cellStyle name="Calculation 2 6" xfId="32"/>
    <cellStyle name="Calculation 2 6 2" xfId="33"/>
    <cellStyle name="Calculation 2 6 3" xfId="34"/>
    <cellStyle name="Calculation 2 7" xfId="35"/>
    <cellStyle name="Calculation 3" xfId="36"/>
    <cellStyle name="Check Cell 2" xfId="37"/>
    <cellStyle name="Comma 6" xfId="38"/>
    <cellStyle name="Explanatory Text 2" xfId="39"/>
    <cellStyle name="Good 2" xfId="40"/>
    <cellStyle name="Good 3" xfId="41"/>
    <cellStyle name="Heading" xfId="42"/>
    <cellStyle name="Heading 1 2" xfId="43"/>
    <cellStyle name="Heading 2 2" xfId="44"/>
    <cellStyle name="Heading 3 2" xfId="45"/>
    <cellStyle name="Heading 4 2" xfId="46"/>
    <cellStyle name="Hyperlink 2" xfId="47"/>
    <cellStyle name="Hyperlink 5" xfId="48"/>
    <cellStyle name="Input 2" xfId="49"/>
    <cellStyle name="Input 2 2" xfId="50"/>
    <cellStyle name="Input 2 2 2" xfId="51"/>
    <cellStyle name="Input 2 2 3" xfId="52"/>
    <cellStyle name="Input 2 3" xfId="53"/>
    <cellStyle name="Input 2 3 2" xfId="54"/>
    <cellStyle name="Input 2 3 3" xfId="55"/>
    <cellStyle name="Input 2 4" xfId="56"/>
    <cellStyle name="Input 2 4 2" xfId="57"/>
    <cellStyle name="Input 2 4 3" xfId="58"/>
    <cellStyle name="Input 2 5" xfId="59"/>
    <cellStyle name="Input 2 5 2" xfId="60"/>
    <cellStyle name="Input 2 5 3" xfId="61"/>
    <cellStyle name="Input 2 6" xfId="62"/>
    <cellStyle name="Input 2 6 2" xfId="63"/>
    <cellStyle name="Input 2 6 3" xfId="64"/>
    <cellStyle name="Input 2 7" xfId="65"/>
    <cellStyle name="Input 3" xfId="66"/>
    <cellStyle name="Linked Cell 2" xfId="67"/>
    <cellStyle name="Neutral 2" xfId="68"/>
    <cellStyle name="Neutral 3" xfId="69"/>
    <cellStyle name="Normal" xfId="0" builtinId="0"/>
    <cellStyle name="Normal 15" xfId="70"/>
    <cellStyle name="Normal 2" xfId="71"/>
    <cellStyle name="Normal 2 2" xfId="72"/>
    <cellStyle name="Normal 2 2 2" xfId="73"/>
    <cellStyle name="Normal 3" xfId="74"/>
    <cellStyle name="Normal 3 2" xfId="75"/>
    <cellStyle name="Normal 3 3" xfId="76"/>
    <cellStyle name="Normal 4" xfId="77"/>
    <cellStyle name="Normal 4 2" xfId="78"/>
    <cellStyle name="Normal 4 9 2" xfId="79"/>
    <cellStyle name="Normal 5" xfId="80"/>
    <cellStyle name="Note 2" xfId="81"/>
    <cellStyle name="Note 2 2" xfId="82"/>
    <cellStyle name="Note 2 2 2" xfId="83"/>
    <cellStyle name="Note 2 2 3" xfId="84"/>
    <cellStyle name="Note 2 3" xfId="85"/>
    <cellStyle name="Note 2 3 2" xfId="86"/>
    <cellStyle name="Note 2 3 3" xfId="87"/>
    <cellStyle name="Note 2 4" xfId="88"/>
    <cellStyle name="Note 2 4 2" xfId="89"/>
    <cellStyle name="Note 2 4 3" xfId="90"/>
    <cellStyle name="Note 2 5" xfId="91"/>
    <cellStyle name="Note 2 5 2" xfId="92"/>
    <cellStyle name="Note 2 5 3" xfId="93"/>
    <cellStyle name="Note 2 6" xfId="94"/>
    <cellStyle name="Note 2 6 2" xfId="95"/>
    <cellStyle name="Note 2 6 3" xfId="96"/>
    <cellStyle name="Note 2 7" xfId="97"/>
    <cellStyle name="Note 3" xfId="98"/>
    <cellStyle name="Output 2" xfId="99"/>
    <cellStyle name="Output 2 2" xfId="100"/>
    <cellStyle name="Output 2 2 2" xfId="101"/>
    <cellStyle name="Output 2 2 3" xfId="102"/>
    <cellStyle name="Output 2 3" xfId="103"/>
    <cellStyle name="Output 2 3 2" xfId="104"/>
    <cellStyle name="Output 2 3 3" xfId="105"/>
    <cellStyle name="Output 2 4" xfId="106"/>
    <cellStyle name="Output 2 4 2" xfId="107"/>
    <cellStyle name="Output 2 4 3" xfId="108"/>
    <cellStyle name="Output 2 5" xfId="109"/>
    <cellStyle name="Output 2 5 2" xfId="110"/>
    <cellStyle name="Output 2 5 3" xfId="111"/>
    <cellStyle name="Output 2 6" xfId="112"/>
    <cellStyle name="Output 2 6 2" xfId="113"/>
    <cellStyle name="Output 2 6 3" xfId="114"/>
    <cellStyle name="Output 2 7" xfId="115"/>
    <cellStyle name="Output 3" xfId="116"/>
    <cellStyle name="Percent 2" xfId="117"/>
    <cellStyle name="Title 2" xfId="118"/>
    <cellStyle name="Total 2" xfId="119"/>
    <cellStyle name="Total 2 2" xfId="120"/>
    <cellStyle name="Total 2 2 2" xfId="121"/>
    <cellStyle name="Total 2 2 3" xfId="122"/>
    <cellStyle name="Total 2 3" xfId="123"/>
    <cellStyle name="Total 2 3 2" xfId="124"/>
    <cellStyle name="Total 2 3 3" xfId="125"/>
    <cellStyle name="Total 2 4" xfId="126"/>
    <cellStyle name="Total 2 4 2" xfId="127"/>
    <cellStyle name="Total 2 4 3" xfId="128"/>
    <cellStyle name="Total 2 5" xfId="129"/>
    <cellStyle name="Total 2 5 2" xfId="130"/>
    <cellStyle name="Total 2 5 3" xfId="131"/>
    <cellStyle name="Total 2 6" xfId="132"/>
    <cellStyle name="Total 2 6 2" xfId="133"/>
    <cellStyle name="Total 2 6 3" xfId="134"/>
    <cellStyle name="Total 2 7" xfId="1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hitney\Online%20Permitting\UTAH_O&amp;G_EI_Workbooks\Ponds&amp;LandFarms\2014%20Disposal%20Facilities%20Summary%20thru%204th%20Qtr_W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2014"/>
      <sheetName val="Non-Commercial 2014"/>
      <sheetName val="Commercial 2014_UB"/>
      <sheetName val="Non-Commercial 2014_UB"/>
      <sheetName val="UB_LIST"/>
      <sheetName val="DOGMSites"/>
      <sheetName val="Emissions by Facil"/>
    </sheetNames>
    <sheetDataSet>
      <sheetData sheetId="0"/>
      <sheetData sheetId="1"/>
      <sheetData sheetId="2"/>
      <sheetData sheetId="3"/>
      <sheetData sheetId="4">
        <row r="1">
          <cell r="A1" t="str">
            <v>OPERATOR/FACILITY NAME</v>
          </cell>
          <cell r="B1" t="str">
            <v>STATUS</v>
          </cell>
          <cell r="C1" t="str">
            <v>SEC</v>
          </cell>
          <cell r="D1" t="str">
            <v>TWP</v>
          </cell>
          <cell r="E1" t="str">
            <v>RNG</v>
          </cell>
          <cell r="F1" t="str">
            <v>COUNTY</v>
          </cell>
          <cell r="G1" t="str">
            <v>Latitude</v>
          </cell>
          <cell r="H1" t="str">
            <v>Longtitude</v>
          </cell>
        </row>
        <row r="2">
          <cell r="A2" t="str">
            <v>BRENNAN BOTTOM DISPOSAL
(12 MILE WASH BRENNAN BOTTOM DISP #1)</v>
          </cell>
          <cell r="B2" t="str">
            <v>ACTIVE</v>
          </cell>
          <cell r="C2">
            <v>19</v>
          </cell>
          <cell r="D2" t="str">
            <v>06S</v>
          </cell>
          <cell r="E2" t="str">
            <v>21E</v>
          </cell>
          <cell r="F2" t="str">
            <v>UINTAH</v>
          </cell>
          <cell r="G2">
            <v>40.278941000000003</v>
          </cell>
          <cell r="H2">
            <v>-109.60297</v>
          </cell>
        </row>
        <row r="3">
          <cell r="A3" t="str">
            <v>BRENNAN BOTTOM DISPOSAL
(GLEN BENCH BRENNAN BOTTOM DISP #2)</v>
          </cell>
          <cell r="B3" t="str">
            <v>ACTIVE</v>
          </cell>
          <cell r="C3" t="str">
            <v>09</v>
          </cell>
          <cell r="D3" t="str">
            <v>09S</v>
          </cell>
          <cell r="E3" t="str">
            <v>22E</v>
          </cell>
          <cell r="F3" t="str">
            <v>UINTAH</v>
          </cell>
          <cell r="G3">
            <v>40.056223000000003</v>
          </cell>
          <cell r="H3">
            <v>-109.451199</v>
          </cell>
        </row>
        <row r="4">
          <cell r="A4" t="str">
            <v>DALBO INC
(GLEN BENCH)</v>
          </cell>
          <cell r="B4" t="str">
            <v>ACTIVE</v>
          </cell>
          <cell r="C4" t="str">
            <v>05</v>
          </cell>
          <cell r="D4" t="str">
            <v>09S</v>
          </cell>
          <cell r="E4" t="str">
            <v>22E</v>
          </cell>
          <cell r="F4" t="str">
            <v>UINTAH</v>
          </cell>
          <cell r="G4">
            <v>40.069073000000003</v>
          </cell>
          <cell r="H4">
            <v>-109.459192</v>
          </cell>
        </row>
        <row r="5">
          <cell r="A5" t="str">
            <v>DALBO INC 
(ACE DISPOSAL)</v>
          </cell>
          <cell r="B5" t="str">
            <v>ACTIVE</v>
          </cell>
          <cell r="C5" t="str">
            <v>35
02</v>
          </cell>
          <cell r="D5" t="str">
            <v>05S
06S</v>
          </cell>
          <cell r="E5" t="str">
            <v>20E
20E</v>
          </cell>
          <cell r="F5" t="str">
            <v>UINTAH</v>
          </cell>
          <cell r="G5">
            <v>40.330103999999899</v>
          </cell>
          <cell r="H5">
            <v>-109.647289</v>
          </cell>
        </row>
        <row r="6">
          <cell r="A6" t="str">
            <v>DEL-RIO RESOURCES, INC.
(DNL E GUSHER DISP LLC)</v>
          </cell>
          <cell r="B6" t="str">
            <v>ACTIVE</v>
          </cell>
          <cell r="C6">
            <v>12</v>
          </cell>
          <cell r="D6" t="str">
            <v>06S</v>
          </cell>
          <cell r="E6" t="str">
            <v>19E</v>
          </cell>
          <cell r="F6" t="str">
            <v>UINTAH</v>
          </cell>
          <cell r="G6">
            <v>40.311999999999998</v>
          </cell>
          <cell r="H6">
            <v>-109.735</v>
          </cell>
        </row>
        <row r="7">
          <cell r="A7" t="str">
            <v>ENVIRONMENTAL ENERGY INNOVATIONS
(SOUTH MYTON BENCH)</v>
          </cell>
          <cell r="B7" t="str">
            <v>ACTIVE</v>
          </cell>
          <cell r="C7">
            <v>18</v>
          </cell>
          <cell r="D7" t="str">
            <v>04S</v>
          </cell>
          <cell r="E7" t="str">
            <v>02W</v>
          </cell>
          <cell r="F7" t="str">
            <v>DUCHESNE</v>
          </cell>
          <cell r="G7">
            <v>40.138424000000001</v>
          </cell>
          <cell r="H7">
            <v>-110.147649</v>
          </cell>
        </row>
        <row r="8">
          <cell r="A8" t="str">
            <v>ENVIRONMENTAL ENERGY INNOVATIONS
(solids)
(SOUTH MYTON BENCH)</v>
          </cell>
          <cell r="B8" t="str">
            <v>ACTIVE</v>
          </cell>
          <cell r="C8">
            <v>18</v>
          </cell>
          <cell r="D8" t="str">
            <v>04S</v>
          </cell>
          <cell r="E8" t="str">
            <v>02W</v>
          </cell>
          <cell r="F8" t="str">
            <v>DUCHESNE</v>
          </cell>
          <cell r="G8">
            <v>40.138424000000001</v>
          </cell>
          <cell r="H8">
            <v>-110.147649</v>
          </cell>
        </row>
        <row r="9">
          <cell r="A9" t="str">
            <v>INTEGRATED WATER MANAGEMENT, LLC
(IWM/NORTH BLUE BENCH)</v>
          </cell>
          <cell r="B9" t="str">
            <v>ACTIVE</v>
          </cell>
          <cell r="C9">
            <v>30</v>
          </cell>
          <cell r="D9" t="str">
            <v>02S</v>
          </cell>
          <cell r="E9" t="str">
            <v>04W</v>
          </cell>
          <cell r="F9" t="str">
            <v>DUCHESNE</v>
          </cell>
          <cell r="G9">
            <v>40.274498999999899</v>
          </cell>
          <cell r="H9">
            <v>-110.372091</v>
          </cell>
        </row>
        <row r="10">
          <cell r="A10" t="str">
            <v>IOWA TANKLINES, INC.
(PLEASANT VALLEY)</v>
          </cell>
          <cell r="B10" t="str">
            <v>ACTIVE</v>
          </cell>
          <cell r="C10">
            <v>30</v>
          </cell>
          <cell r="D10" t="str">
            <v>04S</v>
          </cell>
          <cell r="E10" t="str">
            <v>02W</v>
          </cell>
          <cell r="F10" t="str">
            <v>DUCHESNE</v>
          </cell>
          <cell r="G10">
            <v>40.104702000000003</v>
          </cell>
          <cell r="H10">
            <v>-110.1482</v>
          </cell>
        </row>
        <row r="11">
          <cell r="A11" t="str">
            <v xml:space="preserve">LAPOINT RECYCLE &amp; STORAGE
(LAPOINT)
</v>
          </cell>
          <cell r="B11" t="str">
            <v>ACTIVE</v>
          </cell>
          <cell r="C11">
            <v>12</v>
          </cell>
          <cell r="D11" t="str">
            <v>05S</v>
          </cell>
          <cell r="E11" t="str">
            <v>19E</v>
          </cell>
          <cell r="F11" t="str">
            <v>UINTAH</v>
          </cell>
          <cell r="G11">
            <v>40.399855000000002</v>
          </cell>
          <cell r="H11">
            <v>-109.737995</v>
          </cell>
        </row>
        <row r="12">
          <cell r="A12" t="str">
            <v>MONARCH NATURAL GAS, LLC 
(DESERT SPRINGS STATE)</v>
          </cell>
          <cell r="B12" t="str">
            <v>ACTIVE</v>
          </cell>
          <cell r="C12">
            <v>36</v>
          </cell>
          <cell r="D12" t="str">
            <v>09S</v>
          </cell>
          <cell r="E12" t="str">
            <v>18E</v>
          </cell>
          <cell r="F12" t="str">
            <v>UINTAH</v>
          </cell>
          <cell r="G12">
            <v>39.990282000000001</v>
          </cell>
          <cell r="H12">
            <v>-109.845113</v>
          </cell>
        </row>
        <row r="13">
          <cell r="A13" t="str">
            <v>MONARCH NATURAL GAS, LLC 
(EIGHT MILE)</v>
          </cell>
          <cell r="B13" t="str">
            <v>ACTIVE</v>
          </cell>
          <cell r="C13">
            <v>29</v>
          </cell>
          <cell r="D13" t="str">
            <v>09S</v>
          </cell>
          <cell r="E13" t="str">
            <v>18E</v>
          </cell>
          <cell r="F13" t="str">
            <v>UINTAH</v>
          </cell>
          <cell r="G13">
            <v>40.003191000000001</v>
          </cell>
          <cell r="H13">
            <v>-109.922113999999</v>
          </cell>
        </row>
        <row r="14">
          <cell r="A14" t="str">
            <v>NICK'S DISPOSAL PIT LLC 
(SOLID WASTE/LANDFILL)</v>
          </cell>
          <cell r="B14" t="str">
            <v>ACTIVE</v>
          </cell>
          <cell r="C14">
            <v>29</v>
          </cell>
          <cell r="D14" t="str">
            <v>01S</v>
          </cell>
          <cell r="E14" t="str">
            <v>03W</v>
          </cell>
          <cell r="F14" t="str">
            <v>DUCHESNE</v>
          </cell>
          <cell r="G14">
            <v>40.362077999999897</v>
          </cell>
          <cell r="H14">
            <v>-110.244298</v>
          </cell>
        </row>
        <row r="15">
          <cell r="A15" t="str">
            <v xml:space="preserve">R.N. INDUSTRIES
(BLUEBELL)
</v>
          </cell>
          <cell r="B15" t="str">
            <v>ACTIVE</v>
          </cell>
          <cell r="C15" t="str">
            <v>04
09</v>
          </cell>
          <cell r="D15" t="str">
            <v>02S</v>
          </cell>
          <cell r="E15" t="str">
            <v>02W</v>
          </cell>
          <cell r="F15" t="str">
            <v>DUCHESNE</v>
          </cell>
          <cell r="G15">
            <v>40.332078000000003</v>
          </cell>
          <cell r="H15">
            <v>-110.119981999999</v>
          </cell>
        </row>
        <row r="16">
          <cell r="A16" t="str">
            <v>R.N. INDUSTRIES
(CHAPITA)</v>
          </cell>
          <cell r="B16" t="str">
            <v>ACTIVE</v>
          </cell>
          <cell r="C16" t="str">
            <v>02</v>
          </cell>
          <cell r="D16" t="str">
            <v>09S</v>
          </cell>
          <cell r="E16" t="str">
            <v>22E</v>
          </cell>
          <cell r="F16" t="str">
            <v>UINTAH</v>
          </cell>
          <cell r="G16">
            <v>40.066293000000002</v>
          </cell>
          <cell r="H16">
            <v>-109.406446</v>
          </cell>
        </row>
        <row r="17">
          <cell r="A17" t="str">
            <v xml:space="preserve">R.N. INDUSTRIES
(GLEN BENCH)
</v>
          </cell>
          <cell r="B17" t="str">
            <v>ACTIVE</v>
          </cell>
          <cell r="C17" t="str">
            <v>05</v>
          </cell>
          <cell r="D17" t="str">
            <v>09S</v>
          </cell>
          <cell r="E17" t="str">
            <v>22E</v>
          </cell>
          <cell r="F17" t="str">
            <v>UINTAH</v>
          </cell>
          <cell r="G17">
            <v>40.069477999999897</v>
          </cell>
          <cell r="H17">
            <v>-109.456290999999</v>
          </cell>
        </row>
        <row r="18">
          <cell r="A18" t="str">
            <v>R.N. INDUSTRIES
(PLEASANT VALLEY)</v>
          </cell>
          <cell r="B18" t="str">
            <v>ACTIVE</v>
          </cell>
          <cell r="C18" t="str">
            <v>25
35</v>
          </cell>
          <cell r="D18" t="str">
            <v>04S</v>
          </cell>
          <cell r="E18" t="str">
            <v>03W</v>
          </cell>
          <cell r="F18" t="str">
            <v>DUCHESNE</v>
          </cell>
          <cell r="G18">
            <v>40.097518999999899</v>
          </cell>
          <cell r="H18">
            <v>-110.18621</v>
          </cell>
        </row>
        <row r="19">
          <cell r="A19" t="str">
            <v>R.N. INDUSTRIES (solids)
(PLEASANT VALLEY)</v>
          </cell>
          <cell r="B19" t="str">
            <v>ACTIVE</v>
          </cell>
          <cell r="C19" t="str">
            <v>25
35</v>
          </cell>
          <cell r="D19" t="str">
            <v>04S</v>
          </cell>
          <cell r="E19" t="str">
            <v>03W</v>
          </cell>
          <cell r="F19" t="str">
            <v>DUCHESNE</v>
          </cell>
          <cell r="G19">
            <v>40.097518999999899</v>
          </cell>
          <cell r="H19">
            <v>-110.18621</v>
          </cell>
        </row>
        <row r="20">
          <cell r="A20" t="str">
            <v>R.N. INDUSTRIES
(SEEP RIDGE)</v>
          </cell>
          <cell r="B20" t="str">
            <v>ACTIVE</v>
          </cell>
          <cell r="C20">
            <v>36</v>
          </cell>
          <cell r="D20" t="str">
            <v>10S</v>
          </cell>
          <cell r="E20" t="str">
            <v>20E</v>
          </cell>
          <cell r="F20" t="str">
            <v>UINTAH</v>
          </cell>
          <cell r="G20">
            <v>39.903345000000002</v>
          </cell>
          <cell r="H20">
            <v>-109.611059999999</v>
          </cell>
        </row>
        <row r="21">
          <cell r="A21" t="str">
            <v>R.N. INDUSTRIES
(WONSIT)</v>
          </cell>
          <cell r="B21" t="str">
            <v>ACTIVE</v>
          </cell>
          <cell r="C21" t="str">
            <v>26
35</v>
          </cell>
          <cell r="D21" t="str">
            <v>08S</v>
          </cell>
          <cell r="E21" t="str">
            <v>21E</v>
          </cell>
          <cell r="F21" t="str">
            <v>UINTAH</v>
          </cell>
          <cell r="G21">
            <v>40.087477</v>
          </cell>
          <cell r="H21">
            <v>-109.516543</v>
          </cell>
        </row>
        <row r="22">
          <cell r="A22" t="str">
            <v>WESTERN WATER SOLUTIONS
(SAND PASS RANCH)</v>
          </cell>
          <cell r="B22" t="str">
            <v>ACTIVE</v>
          </cell>
          <cell r="C22" t="str">
            <v>09
10</v>
          </cell>
          <cell r="D22" t="str">
            <v>04S</v>
          </cell>
          <cell r="E22" t="str">
            <v>01W</v>
          </cell>
          <cell r="F22" t="str">
            <v>DUCHESNE</v>
          </cell>
          <cell r="G22">
            <v>40.154864000000003</v>
          </cell>
          <cell r="H22">
            <v>-109.992733</v>
          </cell>
        </row>
        <row r="23">
          <cell r="A23" t="str">
            <v>EOG RESOURCES
(COYOTE)</v>
          </cell>
          <cell r="B23" t="str">
            <v>ACTIVE</v>
          </cell>
          <cell r="C23">
            <v>16</v>
          </cell>
          <cell r="D23" t="str">
            <v>09S</v>
          </cell>
          <cell r="E23" t="str">
            <v>23E</v>
          </cell>
          <cell r="F23" t="str">
            <v>UINTAH</v>
          </cell>
          <cell r="G23">
            <v>40.037999999999997</v>
          </cell>
          <cell r="H23">
            <v>-109.324</v>
          </cell>
        </row>
        <row r="24">
          <cell r="A24" t="str">
            <v>EOG RESOURCES
(RED WASH)</v>
          </cell>
          <cell r="B24" t="str">
            <v>ACTIVE</v>
          </cell>
          <cell r="C24">
            <v>2</v>
          </cell>
          <cell r="D24" t="str">
            <v>09S</v>
          </cell>
          <cell r="E24" t="str">
            <v>22E</v>
          </cell>
          <cell r="F24" t="str">
            <v>UINTAH</v>
          </cell>
          <cell r="G24">
            <v>40.063000000000002</v>
          </cell>
          <cell r="H24">
            <v>-109.399</v>
          </cell>
        </row>
        <row r="25">
          <cell r="A25" t="str">
            <v>EOG RESOURCES
(WHITE RIVER)</v>
          </cell>
          <cell r="B25" t="str">
            <v>ACTIVE</v>
          </cell>
          <cell r="C25">
            <v>15</v>
          </cell>
          <cell r="D25" t="str">
            <v>09S</v>
          </cell>
          <cell r="E25" t="str">
            <v>22E</v>
          </cell>
          <cell r="F25" t="str">
            <v>UINTAH</v>
          </cell>
          <cell r="G25">
            <v>40.029000000000003</v>
          </cell>
          <cell r="H25">
            <v>-109.428</v>
          </cell>
        </row>
        <row r="26">
          <cell r="A26" t="str">
            <v>ENERVEST OPERATING, LLC
(BLIND CANYON)</v>
          </cell>
          <cell r="B26" t="str">
            <v>ACTIVE</v>
          </cell>
          <cell r="C26">
            <v>24</v>
          </cell>
          <cell r="D26" t="str">
            <v>11S</v>
          </cell>
          <cell r="E26" t="str">
            <v>15E</v>
          </cell>
          <cell r="F26" t="str">
            <v>DUCHESNE</v>
          </cell>
          <cell r="G26">
            <v>39.838999999999999</v>
          </cell>
          <cell r="H26">
            <v>-110.19</v>
          </cell>
        </row>
        <row r="27">
          <cell r="A27" t="str">
            <v>EP ENERGY E&amp;P COMPANY LLC
(TEW 1-9B5)</v>
          </cell>
          <cell r="B27" t="str">
            <v>ACTIVE</v>
          </cell>
          <cell r="C27">
            <v>9</v>
          </cell>
          <cell r="D27" t="str">
            <v>02S</v>
          </cell>
          <cell r="E27" t="str">
            <v>5W</v>
          </cell>
          <cell r="F27" t="str">
            <v>DUCHESNE</v>
          </cell>
          <cell r="G27">
            <v>40.322000000000003</v>
          </cell>
          <cell r="H27">
            <v>-110.45</v>
          </cell>
        </row>
        <row r="28">
          <cell r="A28" t="str">
            <v>KERR-MCGEE
(BONANZA)</v>
          </cell>
          <cell r="B28" t="str">
            <v>ACTIVE</v>
          </cell>
          <cell r="C28">
            <v>2</v>
          </cell>
          <cell r="D28" t="str">
            <v>10S</v>
          </cell>
          <cell r="E28" t="str">
            <v>23E</v>
          </cell>
          <cell r="F28" t="str">
            <v>UINTAH</v>
          </cell>
          <cell r="G28">
            <v>39.973999999999997</v>
          </cell>
          <cell r="H28">
            <v>-109.295</v>
          </cell>
        </row>
        <row r="29">
          <cell r="A29" t="str">
            <v>KERR-MCGEE
(GOAT PASTURE)</v>
          </cell>
          <cell r="B29" t="str">
            <v>ACTIVE</v>
          </cell>
          <cell r="C29">
            <v>16</v>
          </cell>
          <cell r="D29" t="str">
            <v>10S</v>
          </cell>
          <cell r="E29" t="str">
            <v>22E</v>
          </cell>
          <cell r="F29" t="str">
            <v>UINTAH</v>
          </cell>
          <cell r="G29">
            <v>39.942999999999998</v>
          </cell>
          <cell r="H29">
            <v>-109.447</v>
          </cell>
        </row>
        <row r="30">
          <cell r="A30" t="str">
            <v>KERR-MCGEE
(PIPELINE)</v>
          </cell>
          <cell r="B30" t="str">
            <v>ACTIVE</v>
          </cell>
          <cell r="C30">
            <v>36</v>
          </cell>
          <cell r="D30" t="str">
            <v>09S</v>
          </cell>
          <cell r="E30" t="str">
            <v>20E</v>
          </cell>
          <cell r="F30" t="str">
            <v>UINTAH</v>
          </cell>
          <cell r="G30">
            <v>39.988</v>
          </cell>
          <cell r="H30">
            <v>-109.608</v>
          </cell>
        </row>
        <row r="31">
          <cell r="A31" t="str">
            <v>MUSTANG FUEL CORP
(PIT 2)</v>
          </cell>
          <cell r="B31" t="str">
            <v>ACTIVE</v>
          </cell>
          <cell r="C31">
            <v>7</v>
          </cell>
          <cell r="D31" t="str">
            <v>13S</v>
          </cell>
          <cell r="E31" t="str">
            <v>21E</v>
          </cell>
          <cell r="F31" t="str">
            <v>UINTAH</v>
          </cell>
          <cell r="G31">
            <v>39.704000000000001</v>
          </cell>
          <cell r="H31">
            <v>-109.616</v>
          </cell>
        </row>
        <row r="32">
          <cell r="A32" t="str">
            <v>WATER DISPOSAL INC
(NORTH CRESENT)
(Incremental Bond)</v>
          </cell>
          <cell r="B32" t="str">
            <v>ACTIVE</v>
          </cell>
          <cell r="C32">
            <v>32</v>
          </cell>
          <cell r="D32" t="str">
            <v>01S</v>
          </cell>
          <cell r="E32" t="str">
            <v>01W</v>
          </cell>
          <cell r="F32" t="str">
            <v>DUCHESNE</v>
          </cell>
          <cell r="G32">
            <v>40.354999999999997</v>
          </cell>
          <cell r="H32">
            <v>-110.021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workbookViewId="0">
      <selection activeCell="J54" sqref="J54"/>
    </sheetView>
  </sheetViews>
  <sheetFormatPr defaultRowHeight="15" x14ac:dyDescent="0.25"/>
  <cols>
    <col min="2" max="2" width="23.5703125" bestFit="1" customWidth="1"/>
    <col min="3" max="3" width="7.5703125" bestFit="1" customWidth="1"/>
    <col min="4" max="4" width="4.5703125" bestFit="1" customWidth="1"/>
    <col min="5" max="5" width="4.7109375" bestFit="1" customWidth="1"/>
    <col min="6" max="6" width="4.85546875" bestFit="1" customWidth="1"/>
    <col min="7" max="7" width="10.85546875" bestFit="1" customWidth="1"/>
    <col min="8" max="8" width="10" bestFit="1" customWidth="1"/>
    <col min="9" max="9" width="11.5703125" bestFit="1" customWidth="1"/>
    <col min="10" max="10" width="15.42578125" bestFit="1" customWidth="1"/>
    <col min="11" max="11" width="24.28515625" bestFit="1" customWidth="1"/>
    <col min="12" max="12" width="20.28515625" bestFit="1" customWidth="1"/>
    <col min="13" max="13" width="20.28515625" customWidth="1"/>
    <col min="14" max="14" width="21.85546875" bestFit="1" customWidth="1"/>
    <col min="15" max="15" width="26.85546875" style="70" bestFit="1" customWidth="1"/>
    <col min="16" max="16" width="12" bestFit="1" customWidth="1"/>
    <col min="17" max="17" width="11" bestFit="1" customWidth="1"/>
    <col min="18" max="18" width="11" customWidth="1"/>
    <col min="19" max="19" width="12" bestFit="1" customWidth="1"/>
  </cols>
  <sheetData>
    <row r="1" spans="1:19" ht="61.5" thickBot="1" x14ac:dyDescent="0.3">
      <c r="B1" s="1" t="s">
        <v>0</v>
      </c>
      <c r="C1" s="2" t="s">
        <v>1</v>
      </c>
      <c r="D1" s="3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6" t="s">
        <v>13</v>
      </c>
      <c r="P1" s="7" t="s">
        <v>14</v>
      </c>
      <c r="Q1" s="7" t="s">
        <v>15</v>
      </c>
      <c r="R1" s="8" t="s">
        <v>16</v>
      </c>
      <c r="S1" s="9" t="s">
        <v>17</v>
      </c>
    </row>
    <row r="2" spans="1:19" ht="48" x14ac:dyDescent="0.25">
      <c r="A2">
        <v>0</v>
      </c>
      <c r="B2" s="10" t="s">
        <v>18</v>
      </c>
      <c r="C2" s="11" t="s">
        <v>19</v>
      </c>
      <c r="D2" s="12">
        <v>19</v>
      </c>
      <c r="E2" s="13" t="s">
        <v>20</v>
      </c>
      <c r="F2" s="13" t="s">
        <v>21</v>
      </c>
      <c r="G2" s="14" t="s">
        <v>22</v>
      </c>
      <c r="H2" s="14">
        <f>VLOOKUP(B2,[1]UB_LIST!$A:$H,7,FALSE)</f>
        <v>40.278941000000003</v>
      </c>
      <c r="I2" s="14">
        <f>VLOOKUP(B2,[1]UB_LIST!$A:$H,8,FALSE)</f>
        <v>-109.60297</v>
      </c>
      <c r="J2" s="14" t="s">
        <v>23</v>
      </c>
      <c r="K2" s="15">
        <v>541366</v>
      </c>
      <c r="L2" s="14"/>
      <c r="M2" s="14">
        <f>((K2*5.292)/2000)</f>
        <v>1432.454436</v>
      </c>
      <c r="N2" s="14">
        <f>((((K2*0.07)*42*0.00378541*450)*0.15)*0.00110231)</f>
        <v>448.28969163054245</v>
      </c>
      <c r="O2" s="16">
        <f>((((470*15)/2000)+((1802*5)/2000))) + (((12.46*0.6*1.85*30.5/520)*(K2*42/1000))/2000)+ (((12.46*0.6*6.6*55/560)*(K2*0.07*42/1000))/2000)</f>
        <v>21.109006863097534</v>
      </c>
      <c r="P2" s="17">
        <f>M2-N2+O2</f>
        <v>1005.2737512325551</v>
      </c>
      <c r="Q2" s="17">
        <v>44.933378000000005</v>
      </c>
      <c r="R2" s="18">
        <f>SUM(P2:Q2)</f>
        <v>1050.2071292325552</v>
      </c>
      <c r="S2" s="19"/>
    </row>
    <row r="3" spans="1:19" ht="48" x14ac:dyDescent="0.25">
      <c r="A3">
        <v>1</v>
      </c>
      <c r="B3" s="20" t="s">
        <v>24</v>
      </c>
      <c r="C3" s="21"/>
      <c r="D3" s="22"/>
      <c r="E3" s="23"/>
      <c r="F3" s="23"/>
      <c r="G3" s="24"/>
      <c r="H3" s="24">
        <v>40.278941000000003</v>
      </c>
      <c r="I3" s="24">
        <v>-109.60297</v>
      </c>
      <c r="J3" s="24" t="s">
        <v>23</v>
      </c>
      <c r="K3" s="24"/>
      <c r="L3" s="25">
        <v>1016</v>
      </c>
      <c r="M3" s="25">
        <f t="shared" ref="M3:M40" si="0">((K3*5.292)/2000)</f>
        <v>0</v>
      </c>
      <c r="N3" s="25">
        <f t="shared" ref="N3:N40" si="1">((((K3*0.07)*42*0.00378541*450)*0.15)*0.00110231)</f>
        <v>0</v>
      </c>
      <c r="O3" s="26"/>
      <c r="P3" s="27">
        <f t="shared" ref="P3:P40" si="2">M3-N3+O3</f>
        <v>0</v>
      </c>
      <c r="Q3" s="27">
        <v>0</v>
      </c>
      <c r="R3" s="18">
        <f t="shared" ref="R3:R40" si="3">SUM(P3:Q3)</f>
        <v>0</v>
      </c>
      <c r="S3" s="28">
        <v>9.8805306599999998</v>
      </c>
    </row>
    <row r="4" spans="1:19" ht="48" x14ac:dyDescent="0.25">
      <c r="A4">
        <v>2</v>
      </c>
      <c r="B4" s="29" t="s">
        <v>25</v>
      </c>
      <c r="C4" s="30" t="s">
        <v>19</v>
      </c>
      <c r="D4" s="31" t="s">
        <v>26</v>
      </c>
      <c r="E4" s="32" t="s">
        <v>27</v>
      </c>
      <c r="F4" s="32" t="s">
        <v>28</v>
      </c>
      <c r="G4" s="33" t="s">
        <v>22</v>
      </c>
      <c r="H4" s="33">
        <f>VLOOKUP(B4,[1]UB_LIST!$A:$H,7,FALSE)</f>
        <v>40.056223000000003</v>
      </c>
      <c r="I4" s="33">
        <f>VLOOKUP(B4,[1]UB_LIST!$A:$H,8,FALSE)</f>
        <v>-109.451199</v>
      </c>
      <c r="J4" s="33" t="s">
        <v>23</v>
      </c>
      <c r="K4" s="34">
        <v>211038</v>
      </c>
      <c r="L4" s="33"/>
      <c r="M4" s="33">
        <f t="shared" si="0"/>
        <v>558.40654799999993</v>
      </c>
      <c r="N4" s="33">
        <f t="shared" si="1"/>
        <v>174.75452825320841</v>
      </c>
      <c r="O4" s="16">
        <f>((((470*15)/2000)+((1802*5)/2000))) + (((12.46*0.6*1.85*30.5/520)*(K4*42/1000))/2000)+ (((12.46*0.6*6.6*55/560)*(K4*0.07*42/1000))/2000)</f>
        <v>13.128523827455691</v>
      </c>
      <c r="P4" s="27">
        <f t="shared" si="2"/>
        <v>396.78054357424725</v>
      </c>
      <c r="Q4" s="27">
        <v>17.516154000000004</v>
      </c>
      <c r="R4" s="18">
        <f t="shared" si="3"/>
        <v>414.29669757424728</v>
      </c>
      <c r="S4" s="35">
        <v>0</v>
      </c>
    </row>
    <row r="5" spans="1:19" ht="24" x14ac:dyDescent="0.25">
      <c r="A5">
        <v>3</v>
      </c>
      <c r="B5" s="29" t="s">
        <v>29</v>
      </c>
      <c r="C5" s="36" t="s">
        <v>19</v>
      </c>
      <c r="D5" s="37" t="s">
        <v>30</v>
      </c>
      <c r="E5" s="38" t="s">
        <v>27</v>
      </c>
      <c r="F5" s="38" t="s">
        <v>28</v>
      </c>
      <c r="G5" s="39" t="s">
        <v>22</v>
      </c>
      <c r="H5" s="39">
        <f>VLOOKUP(B5,[1]UB_LIST!$A:$H,7,FALSE)</f>
        <v>40.069073000000003</v>
      </c>
      <c r="I5" s="39">
        <f>VLOOKUP(B5,[1]UB_LIST!$A:$H,8,FALSE)</f>
        <v>-109.459192</v>
      </c>
      <c r="J5" s="39" t="s">
        <v>23</v>
      </c>
      <c r="K5" s="39">
        <v>0</v>
      </c>
      <c r="L5" s="39"/>
      <c r="M5" s="39">
        <f t="shared" si="0"/>
        <v>0</v>
      </c>
      <c r="N5" s="39">
        <f t="shared" si="1"/>
        <v>0</v>
      </c>
      <c r="O5" s="40"/>
      <c r="P5" s="27">
        <f t="shared" si="2"/>
        <v>0</v>
      </c>
      <c r="Q5" s="27">
        <v>0</v>
      </c>
      <c r="R5" s="18">
        <f t="shared" si="3"/>
        <v>0</v>
      </c>
      <c r="S5" s="35">
        <v>0</v>
      </c>
    </row>
    <row r="6" spans="1:19" ht="24" x14ac:dyDescent="0.25">
      <c r="A6">
        <v>4</v>
      </c>
      <c r="B6" s="29" t="s">
        <v>31</v>
      </c>
      <c r="C6" s="36" t="s">
        <v>19</v>
      </c>
      <c r="D6" s="41" t="s">
        <v>32</v>
      </c>
      <c r="E6" s="42" t="s">
        <v>33</v>
      </c>
      <c r="F6" s="42" t="s">
        <v>34</v>
      </c>
      <c r="G6" s="39" t="s">
        <v>22</v>
      </c>
      <c r="H6" s="39">
        <f>VLOOKUP(B6,[1]UB_LIST!$A:$H,7,FALSE)</f>
        <v>40.330103999999899</v>
      </c>
      <c r="I6" s="39">
        <f>VLOOKUP(B6,[1]UB_LIST!$A:$H,8,FALSE)</f>
        <v>-109.647289</v>
      </c>
      <c r="J6" s="39" t="s">
        <v>23</v>
      </c>
      <c r="K6" s="43">
        <v>1154982</v>
      </c>
      <c r="L6" s="39"/>
      <c r="M6" s="39">
        <f t="shared" si="0"/>
        <v>3056.0823719999999</v>
      </c>
      <c r="N6" s="39">
        <f t="shared" si="1"/>
        <v>956.4075405895959</v>
      </c>
      <c r="O6" s="16">
        <f>((((470*15)/2000)+((1802*5)/2000))) + (((12.46*0.6*1.85*30.5/520)*(K6*42/1000))/2000)+ (((12.46*0.6*6.6*55/560)*(K6*0.07*42/1000))/2000)</f>
        <v>35.933520917002767</v>
      </c>
      <c r="P6" s="27">
        <f t="shared" si="2"/>
        <v>2135.6083523274065</v>
      </c>
      <c r="Q6" s="27">
        <v>95.863506000000015</v>
      </c>
      <c r="R6" s="18">
        <f t="shared" si="3"/>
        <v>2231.4718583274066</v>
      </c>
      <c r="S6" s="35">
        <v>0</v>
      </c>
    </row>
    <row r="7" spans="1:19" ht="24" x14ac:dyDescent="0.25">
      <c r="A7">
        <v>5</v>
      </c>
      <c r="B7" s="20" t="s">
        <v>35</v>
      </c>
      <c r="C7" s="44"/>
      <c r="D7" s="22"/>
      <c r="E7" s="23"/>
      <c r="F7" s="23"/>
      <c r="G7" s="24"/>
      <c r="H7" s="24">
        <v>40.330103999999899</v>
      </c>
      <c r="I7" s="24">
        <v>-109.647289</v>
      </c>
      <c r="J7" s="24" t="s">
        <v>23</v>
      </c>
      <c r="K7" s="24">
        <v>0</v>
      </c>
      <c r="L7" s="25">
        <v>2751</v>
      </c>
      <c r="M7" s="25">
        <f t="shared" si="0"/>
        <v>0</v>
      </c>
      <c r="N7" s="25">
        <f t="shared" si="1"/>
        <v>0</v>
      </c>
      <c r="O7" s="26"/>
      <c r="P7" s="27">
        <f t="shared" si="2"/>
        <v>0</v>
      </c>
      <c r="Q7" s="27">
        <v>0</v>
      </c>
      <c r="R7" s="18">
        <f t="shared" si="3"/>
        <v>0</v>
      </c>
      <c r="S7" s="35">
        <v>26.76645972</v>
      </c>
    </row>
    <row r="8" spans="1:19" ht="36" x14ac:dyDescent="0.25">
      <c r="A8">
        <v>6</v>
      </c>
      <c r="B8" s="29" t="s">
        <v>36</v>
      </c>
      <c r="C8" s="36" t="s">
        <v>19</v>
      </c>
      <c r="D8" s="37">
        <v>12</v>
      </c>
      <c r="E8" s="38" t="s">
        <v>20</v>
      </c>
      <c r="F8" s="38" t="s">
        <v>37</v>
      </c>
      <c r="G8" s="39" t="s">
        <v>22</v>
      </c>
      <c r="H8" s="39">
        <f>VLOOKUP(B8,[1]UB_LIST!$A:$H,7,FALSE)</f>
        <v>40.311999999999998</v>
      </c>
      <c r="I8" s="39">
        <f>VLOOKUP(B8,[1]UB_LIST!$A:$H,8,FALSE)</f>
        <v>-109.735</v>
      </c>
      <c r="J8" s="39" t="s">
        <v>23</v>
      </c>
      <c r="K8" s="43">
        <v>89397</v>
      </c>
      <c r="L8" s="39"/>
      <c r="M8" s="39">
        <f t="shared" si="0"/>
        <v>236.54446200000001</v>
      </c>
      <c r="N8" s="39">
        <f t="shared" si="1"/>
        <v>74.027097310683743</v>
      </c>
      <c r="O8" s="16">
        <f>((((470*15)/2000)+((1802*5)/2000))) + (((12.46*0.6*1.85*30.5/520)*(K8*42/1000))/2000)+ (((12.46*0.6*6.6*55/560)*(K8*0.07*42/1000))/2000)</f>
        <v>10.189766177669693</v>
      </c>
      <c r="P8" s="27">
        <f t="shared" si="2"/>
        <v>172.70713086698595</v>
      </c>
      <c r="Q8" s="27">
        <v>7.4199510000000002</v>
      </c>
      <c r="R8" s="18">
        <f t="shared" si="3"/>
        <v>180.12708186698595</v>
      </c>
      <c r="S8" s="35">
        <v>0</v>
      </c>
    </row>
    <row r="9" spans="1:19" ht="36" x14ac:dyDescent="0.25">
      <c r="A9">
        <v>7</v>
      </c>
      <c r="B9" s="29" t="s">
        <v>38</v>
      </c>
      <c r="C9" s="36" t="s">
        <v>19</v>
      </c>
      <c r="D9" s="37">
        <v>18</v>
      </c>
      <c r="E9" s="38" t="s">
        <v>39</v>
      </c>
      <c r="F9" s="38" t="s">
        <v>40</v>
      </c>
      <c r="G9" s="39" t="s">
        <v>41</v>
      </c>
      <c r="H9" s="39">
        <f>VLOOKUP(B9,[1]UB_LIST!$A:$H,7,FALSE)</f>
        <v>40.138424000000001</v>
      </c>
      <c r="I9" s="39">
        <f>VLOOKUP(B9,[1]UB_LIST!$A:$H,8,FALSE)</f>
        <v>-110.147649</v>
      </c>
      <c r="J9" s="39" t="s">
        <v>42</v>
      </c>
      <c r="K9" s="39">
        <v>0</v>
      </c>
      <c r="L9" s="39"/>
      <c r="M9" s="39">
        <f t="shared" si="0"/>
        <v>0</v>
      </c>
      <c r="N9" s="39">
        <f t="shared" si="1"/>
        <v>0</v>
      </c>
      <c r="O9" s="40"/>
      <c r="P9" s="27">
        <f t="shared" si="2"/>
        <v>0</v>
      </c>
      <c r="Q9" s="27">
        <v>0</v>
      </c>
      <c r="R9" s="18">
        <f t="shared" si="3"/>
        <v>0</v>
      </c>
      <c r="S9" s="35">
        <v>0</v>
      </c>
    </row>
    <row r="10" spans="1:19" ht="48" x14ac:dyDescent="0.25">
      <c r="A10">
        <v>8</v>
      </c>
      <c r="B10" s="20" t="s">
        <v>43</v>
      </c>
      <c r="C10" s="44" t="s">
        <v>19</v>
      </c>
      <c r="D10" s="22">
        <v>18</v>
      </c>
      <c r="E10" s="23" t="s">
        <v>39</v>
      </c>
      <c r="F10" s="23" t="s">
        <v>40</v>
      </c>
      <c r="G10" s="24" t="s">
        <v>41</v>
      </c>
      <c r="H10" s="24">
        <f>VLOOKUP(B10,[1]UB_LIST!$A:$H,7,FALSE)</f>
        <v>40.138424000000001</v>
      </c>
      <c r="I10" s="24">
        <f>VLOOKUP(B10,[1]UB_LIST!$A:$H,8,FALSE)</f>
        <v>-110.147649</v>
      </c>
      <c r="J10" s="24" t="s">
        <v>42</v>
      </c>
      <c r="K10" s="24">
        <v>0</v>
      </c>
      <c r="L10" s="25">
        <v>28944</v>
      </c>
      <c r="M10" s="25">
        <f t="shared" si="0"/>
        <v>0</v>
      </c>
      <c r="N10" s="25">
        <f t="shared" si="1"/>
        <v>0</v>
      </c>
      <c r="O10" s="26"/>
      <c r="P10" s="27">
        <f t="shared" si="2"/>
        <v>0</v>
      </c>
      <c r="Q10" s="27">
        <v>0</v>
      </c>
      <c r="R10" s="18">
        <f t="shared" si="3"/>
        <v>0</v>
      </c>
      <c r="S10" s="35">
        <v>281.61701568000001</v>
      </c>
    </row>
    <row r="11" spans="1:19" ht="48" x14ac:dyDescent="0.25">
      <c r="A11">
        <v>9</v>
      </c>
      <c r="B11" s="45" t="s">
        <v>44</v>
      </c>
      <c r="C11" s="36" t="s">
        <v>19</v>
      </c>
      <c r="D11" s="37">
        <v>30</v>
      </c>
      <c r="E11" s="38" t="s">
        <v>45</v>
      </c>
      <c r="F11" s="38" t="s">
        <v>46</v>
      </c>
      <c r="G11" s="39" t="s">
        <v>41</v>
      </c>
      <c r="H11" s="39">
        <f>VLOOKUP(B11,[1]UB_LIST!$A:$H,7,FALSE)</f>
        <v>40.274498999999899</v>
      </c>
      <c r="I11" s="39">
        <f>VLOOKUP(B11,[1]UB_LIST!$A:$H,8,FALSE)</f>
        <v>-110.372091</v>
      </c>
      <c r="J11" s="39" t="s">
        <v>42</v>
      </c>
      <c r="K11" s="43">
        <v>2350221</v>
      </c>
      <c r="L11" s="39"/>
      <c r="M11" s="39">
        <f t="shared" si="0"/>
        <v>6218.6847659999994</v>
      </c>
      <c r="N11" s="39">
        <f t="shared" si="1"/>
        <v>1946.150750792671</v>
      </c>
      <c r="O11" s="16">
        <f>((((470*15)/2000)+((1802*5)/2000))) + (((12.46*0.6*1.85*30.5/520)*(K11*42/1000))/2000)+ (((12.46*0.6*6.6*55/560)*(K11*0.07*42/1000))/2000)</f>
        <v>64.80962152923523</v>
      </c>
      <c r="P11" s="27">
        <f t="shared" si="2"/>
        <v>4337.3436367365639</v>
      </c>
      <c r="Q11" s="27">
        <v>195.06834300000003</v>
      </c>
      <c r="R11" s="18">
        <f t="shared" si="3"/>
        <v>4532.4119797365638</v>
      </c>
      <c r="S11" s="35">
        <v>0</v>
      </c>
    </row>
    <row r="12" spans="1:19" ht="48" x14ac:dyDescent="0.25">
      <c r="A12">
        <v>10</v>
      </c>
      <c r="B12" s="45" t="s">
        <v>47</v>
      </c>
      <c r="C12" s="44"/>
      <c r="D12" s="22"/>
      <c r="E12" s="23"/>
      <c r="F12" s="23"/>
      <c r="G12" s="24"/>
      <c r="H12" s="24">
        <v>40.274498999999899</v>
      </c>
      <c r="I12" s="24">
        <v>-110.372091</v>
      </c>
      <c r="J12" s="24" t="s">
        <v>42</v>
      </c>
      <c r="K12" s="24">
        <v>0</v>
      </c>
      <c r="L12" s="25">
        <v>10641</v>
      </c>
      <c r="M12" s="25">
        <f t="shared" si="0"/>
        <v>0</v>
      </c>
      <c r="N12" s="25">
        <f t="shared" si="1"/>
        <v>0</v>
      </c>
      <c r="O12" s="26"/>
      <c r="P12" s="27">
        <f t="shared" si="2"/>
        <v>0</v>
      </c>
      <c r="Q12" s="27">
        <v>0</v>
      </c>
      <c r="R12" s="18">
        <f t="shared" si="3"/>
        <v>0</v>
      </c>
      <c r="S12" s="35">
        <v>103.53395051999999</v>
      </c>
    </row>
    <row r="13" spans="1:19" ht="24" x14ac:dyDescent="0.25">
      <c r="A13">
        <v>11</v>
      </c>
      <c r="B13" s="29" t="s">
        <v>48</v>
      </c>
      <c r="C13" s="36" t="s">
        <v>19</v>
      </c>
      <c r="D13" s="37">
        <v>30</v>
      </c>
      <c r="E13" s="38" t="s">
        <v>39</v>
      </c>
      <c r="F13" s="38" t="s">
        <v>40</v>
      </c>
      <c r="G13" s="39" t="s">
        <v>41</v>
      </c>
      <c r="H13" s="39">
        <f>VLOOKUP(B13,[1]UB_LIST!$A:$H,7,FALSE)</f>
        <v>40.104702000000003</v>
      </c>
      <c r="I13" s="39">
        <f>VLOOKUP(B13,[1]UB_LIST!$A:$H,8,FALSE)</f>
        <v>-110.1482</v>
      </c>
      <c r="J13" s="39" t="s">
        <v>23</v>
      </c>
      <c r="K13" s="43">
        <v>1493194</v>
      </c>
      <c r="L13" s="39"/>
      <c r="M13" s="39">
        <f t="shared" si="0"/>
        <v>3950.9913240000001</v>
      </c>
      <c r="N13" s="39">
        <f t="shared" si="1"/>
        <v>1236.4712187403275</v>
      </c>
      <c r="O13" s="16">
        <f>((((470*15)/2000)+((1802*5)/2000))) + (((12.46*0.6*1.85*30.5/520)*(K13*42/1000))/2000)+ (((12.46*0.6*6.6*55/560)*(K13*0.07*42/1000))/2000)</f>
        <v>44.104475630047077</v>
      </c>
      <c r="P13" s="27">
        <f t="shared" si="2"/>
        <v>2758.6245808897197</v>
      </c>
      <c r="Q13" s="27">
        <v>123.93510200000001</v>
      </c>
      <c r="R13" s="18">
        <f t="shared" si="3"/>
        <v>2882.5596828897196</v>
      </c>
      <c r="S13" s="35">
        <v>0</v>
      </c>
    </row>
    <row r="14" spans="1:19" ht="48" x14ac:dyDescent="0.25">
      <c r="A14">
        <v>12</v>
      </c>
      <c r="B14" s="29" t="s">
        <v>49</v>
      </c>
      <c r="C14" s="36" t="s">
        <v>19</v>
      </c>
      <c r="D14" s="37">
        <v>12</v>
      </c>
      <c r="E14" s="38" t="s">
        <v>50</v>
      </c>
      <c r="F14" s="38" t="s">
        <v>37</v>
      </c>
      <c r="G14" s="39" t="s">
        <v>22</v>
      </c>
      <c r="H14" s="39">
        <f>VLOOKUP(B14,[1]UB_LIST!$A:$H,7,FALSE)</f>
        <v>40.399855000000002</v>
      </c>
      <c r="I14" s="39">
        <f>VLOOKUP(B14,[1]UB_LIST!$A:$H,8,FALSE)</f>
        <v>-109.737995</v>
      </c>
      <c r="J14" s="39" t="s">
        <v>42</v>
      </c>
      <c r="K14" s="43">
        <v>240676</v>
      </c>
      <c r="L14" s="39"/>
      <c r="M14" s="39">
        <f t="shared" si="0"/>
        <v>636.82869600000004</v>
      </c>
      <c r="N14" s="39">
        <f t="shared" si="1"/>
        <v>199.29690786431445</v>
      </c>
      <c r="O14" s="16">
        <f>((((470*15)/2000)+((1802*5)/2000))) + (((12.46*0.6*1.85*30.5/520)*(K14*42/1000))/2000)+ (((12.46*0.6*6.6*55/560)*(K14*0.07*42/1000))/2000)</f>
        <v>13.844556244357538</v>
      </c>
      <c r="P14" s="27">
        <f t="shared" si="2"/>
        <v>451.37634438004312</v>
      </c>
      <c r="Q14" s="27">
        <v>19.976066500000002</v>
      </c>
      <c r="R14" s="18">
        <f t="shared" si="3"/>
        <v>471.35241088004312</v>
      </c>
      <c r="S14" s="35">
        <v>0</v>
      </c>
    </row>
    <row r="15" spans="1:19" ht="36" x14ac:dyDescent="0.25">
      <c r="A15">
        <v>13</v>
      </c>
      <c r="B15" s="20" t="s">
        <v>51</v>
      </c>
      <c r="C15" s="44"/>
      <c r="D15" s="22"/>
      <c r="E15" s="23"/>
      <c r="F15" s="23"/>
      <c r="G15" s="24"/>
      <c r="H15" s="24">
        <v>40.399855000000002</v>
      </c>
      <c r="I15" s="24">
        <v>-109.737995</v>
      </c>
      <c r="J15" s="24" t="s">
        <v>42</v>
      </c>
      <c r="K15" s="24">
        <v>0</v>
      </c>
      <c r="L15" s="25">
        <v>6286</v>
      </c>
      <c r="M15" s="25">
        <f t="shared" si="0"/>
        <v>0</v>
      </c>
      <c r="N15" s="25">
        <f t="shared" si="1"/>
        <v>0</v>
      </c>
      <c r="O15" s="26"/>
      <c r="P15" s="27">
        <f t="shared" si="2"/>
        <v>0</v>
      </c>
      <c r="Q15" s="27">
        <v>0</v>
      </c>
      <c r="R15" s="18">
        <f t="shared" si="3"/>
        <v>0</v>
      </c>
      <c r="S15" s="35">
        <v>61.16345235</v>
      </c>
    </row>
    <row r="16" spans="1:19" ht="48" x14ac:dyDescent="0.25">
      <c r="A16">
        <v>14</v>
      </c>
      <c r="B16" s="29" t="s">
        <v>52</v>
      </c>
      <c r="C16" s="36" t="s">
        <v>19</v>
      </c>
      <c r="D16" s="37">
        <v>36</v>
      </c>
      <c r="E16" s="38" t="s">
        <v>27</v>
      </c>
      <c r="F16" s="38" t="s">
        <v>53</v>
      </c>
      <c r="G16" s="39" t="s">
        <v>22</v>
      </c>
      <c r="H16" s="39">
        <f>VLOOKUP(B16,[1]UB_LIST!$A:$H,7,FALSE)</f>
        <v>39.990282000000001</v>
      </c>
      <c r="I16" s="39">
        <f>VLOOKUP(B16,[1]UB_LIST!$A:$H,8,FALSE)</f>
        <v>-109.845113</v>
      </c>
      <c r="J16" s="39" t="s">
        <v>23</v>
      </c>
      <c r="K16" s="43">
        <v>611718</v>
      </c>
      <c r="L16" s="39"/>
      <c r="M16" s="39">
        <f t="shared" si="0"/>
        <v>1618.605828</v>
      </c>
      <c r="N16" s="39">
        <f t="shared" si="1"/>
        <v>506.54616947656893</v>
      </c>
      <c r="O16" s="16">
        <f>((((470*15)/2000)+((1802*5)/2000))) + (((12.46*0.6*1.85*30.5/520)*(K16*42/1000))/2000)+ (((12.46*0.6*6.6*55/560)*(K16*0.07*42/1000))/2000)</f>
        <v>22.808659761197227</v>
      </c>
      <c r="P16" s="27">
        <f t="shared" si="2"/>
        <v>1134.8683182846285</v>
      </c>
      <c r="Q16" s="27">
        <v>50.772594000000005</v>
      </c>
      <c r="R16" s="18">
        <f t="shared" si="3"/>
        <v>1185.6409122846285</v>
      </c>
      <c r="S16" s="35">
        <v>0</v>
      </c>
    </row>
    <row r="17" spans="1:19" ht="36" x14ac:dyDescent="0.25">
      <c r="A17">
        <v>15</v>
      </c>
      <c r="B17" s="29" t="s">
        <v>54</v>
      </c>
      <c r="C17" s="36" t="s">
        <v>19</v>
      </c>
      <c r="D17" s="37">
        <v>29</v>
      </c>
      <c r="E17" s="38" t="s">
        <v>27</v>
      </c>
      <c r="F17" s="38" t="s">
        <v>53</v>
      </c>
      <c r="G17" s="39" t="s">
        <v>22</v>
      </c>
      <c r="H17" s="39">
        <f>VLOOKUP(B17,[1]UB_LIST!$A:$H,7,FALSE)</f>
        <v>40.003191000000001</v>
      </c>
      <c r="I17" s="39">
        <f>VLOOKUP(B17,[1]UB_LIST!$A:$H,8,FALSE)</f>
        <v>-109.922113999999</v>
      </c>
      <c r="J17" s="39" t="s">
        <v>23</v>
      </c>
      <c r="K17" s="43">
        <v>259767</v>
      </c>
      <c r="L17" s="39"/>
      <c r="M17" s="39">
        <f t="shared" si="0"/>
        <v>687.34348199999999</v>
      </c>
      <c r="N17" s="39">
        <f t="shared" si="1"/>
        <v>215.10561861253041</v>
      </c>
      <c r="O17" s="16">
        <f>((((470*15)/2000)+((1802*5)/2000))) + (((12.46*0.6*1.85*30.5/520)*(K17*42/1000))/2000)+ (((12.46*0.6*6.6*55/560)*(K17*0.07*42/1000))/2000)</f>
        <v>14.305780850305077</v>
      </c>
      <c r="P17" s="27">
        <f t="shared" si="2"/>
        <v>486.54364423777469</v>
      </c>
      <c r="Q17" s="27">
        <v>21.560661</v>
      </c>
      <c r="R17" s="18">
        <f t="shared" si="3"/>
        <v>508.10430523777467</v>
      </c>
      <c r="S17" s="35">
        <v>0</v>
      </c>
    </row>
    <row r="18" spans="1:19" ht="24" x14ac:dyDescent="0.25">
      <c r="A18">
        <v>16</v>
      </c>
      <c r="B18" s="20" t="s">
        <v>55</v>
      </c>
      <c r="C18" s="44" t="s">
        <v>19</v>
      </c>
      <c r="D18" s="22">
        <v>29</v>
      </c>
      <c r="E18" s="23" t="s">
        <v>56</v>
      </c>
      <c r="F18" s="23" t="s">
        <v>57</v>
      </c>
      <c r="G18" s="24" t="s">
        <v>41</v>
      </c>
      <c r="H18" s="24">
        <f>VLOOKUP(B18,[1]UB_LIST!$A:$H,7,FALSE)</f>
        <v>40.362077999999897</v>
      </c>
      <c r="I18" s="24">
        <f>VLOOKUP(B18,[1]UB_LIST!$A:$H,8,FALSE)</f>
        <v>-110.244298</v>
      </c>
      <c r="J18" s="24" t="s">
        <v>42</v>
      </c>
      <c r="K18" s="24">
        <v>0</v>
      </c>
      <c r="L18" s="25">
        <v>2525</v>
      </c>
      <c r="M18" s="25">
        <f t="shared" si="0"/>
        <v>0</v>
      </c>
      <c r="N18" s="25">
        <f t="shared" si="1"/>
        <v>0</v>
      </c>
      <c r="O18" s="26"/>
      <c r="P18" s="27">
        <f t="shared" si="2"/>
        <v>0</v>
      </c>
      <c r="Q18" s="27">
        <v>0</v>
      </c>
      <c r="R18" s="18">
        <f t="shared" si="3"/>
        <v>0</v>
      </c>
      <c r="S18" s="35">
        <v>24.567543000000001</v>
      </c>
    </row>
    <row r="19" spans="1:19" ht="36" x14ac:dyDescent="0.25">
      <c r="A19">
        <v>17</v>
      </c>
      <c r="B19" s="29" t="s">
        <v>58</v>
      </c>
      <c r="C19" s="36" t="s">
        <v>19</v>
      </c>
      <c r="D19" s="41" t="s">
        <v>59</v>
      </c>
      <c r="E19" s="38" t="s">
        <v>45</v>
      </c>
      <c r="F19" s="38" t="s">
        <v>40</v>
      </c>
      <c r="G19" s="39" t="s">
        <v>41</v>
      </c>
      <c r="H19" s="39">
        <f>VLOOKUP(B19,[1]UB_LIST!$A:$H,7,FALSE)</f>
        <v>40.332078000000003</v>
      </c>
      <c r="I19" s="39">
        <f>VLOOKUP(B19,[1]UB_LIST!$A:$H,8,FALSE)</f>
        <v>-110.119981999999</v>
      </c>
      <c r="J19" s="39" t="s">
        <v>42</v>
      </c>
      <c r="K19" s="43">
        <v>196348</v>
      </c>
      <c r="L19" s="39"/>
      <c r="M19" s="39">
        <f t="shared" si="0"/>
        <v>519.53680799999995</v>
      </c>
      <c r="N19" s="39">
        <f t="shared" si="1"/>
        <v>162.59015965589592</v>
      </c>
      <c r="O19" s="16">
        <f>((((470*15)/2000)+((1802*5)/2000))) + (((12.46*0.6*1.85*30.5/520)*(K19*42/1000))/2000)+ (((12.46*0.6*6.6*55/560)*(K19*0.07*42/1000))/2000)</f>
        <v>12.773624164715692</v>
      </c>
      <c r="P19" s="27">
        <f t="shared" si="2"/>
        <v>369.72027250881968</v>
      </c>
      <c r="Q19" s="27">
        <v>16.296883999999999</v>
      </c>
      <c r="R19" s="18">
        <f t="shared" si="3"/>
        <v>386.01715650881965</v>
      </c>
      <c r="S19" s="35">
        <v>0</v>
      </c>
    </row>
    <row r="20" spans="1:19" ht="36" x14ac:dyDescent="0.25">
      <c r="A20">
        <v>18</v>
      </c>
      <c r="B20" s="20" t="s">
        <v>60</v>
      </c>
      <c r="C20" s="44"/>
      <c r="D20" s="22"/>
      <c r="E20" s="23"/>
      <c r="F20" s="23"/>
      <c r="G20" s="24"/>
      <c r="H20" s="24">
        <v>40.332078000000003</v>
      </c>
      <c r="I20" s="24">
        <v>-110.119981999999</v>
      </c>
      <c r="J20" s="24" t="s">
        <v>42</v>
      </c>
      <c r="K20" s="24">
        <v>0</v>
      </c>
      <c r="L20" s="25">
        <v>1226</v>
      </c>
      <c r="M20" s="25">
        <f t="shared" si="0"/>
        <v>0</v>
      </c>
      <c r="N20" s="25">
        <f t="shared" si="1"/>
        <v>0</v>
      </c>
      <c r="O20" s="26"/>
      <c r="P20" s="27">
        <f t="shared" si="2"/>
        <v>0</v>
      </c>
      <c r="Q20" s="27">
        <v>0</v>
      </c>
      <c r="R20" s="18">
        <f t="shared" si="3"/>
        <v>0</v>
      </c>
      <c r="S20" s="35">
        <v>11.928636719999998</v>
      </c>
    </row>
    <row r="21" spans="1:19" ht="24" x14ac:dyDescent="0.25">
      <c r="A21">
        <v>19</v>
      </c>
      <c r="B21" s="29" t="s">
        <v>61</v>
      </c>
      <c r="C21" s="36" t="s">
        <v>19</v>
      </c>
      <c r="D21" s="37" t="s">
        <v>62</v>
      </c>
      <c r="E21" s="38" t="s">
        <v>27</v>
      </c>
      <c r="F21" s="38" t="s">
        <v>28</v>
      </c>
      <c r="G21" s="39" t="s">
        <v>22</v>
      </c>
      <c r="H21" s="39">
        <f>VLOOKUP(B21,[1]UB_LIST!$A:$H,7,FALSE)</f>
        <v>40.066293000000002</v>
      </c>
      <c r="I21" s="39">
        <f>VLOOKUP(B21,[1]UB_LIST!$A:$H,8,FALSE)</f>
        <v>-109.406446</v>
      </c>
      <c r="J21" s="39" t="s">
        <v>23</v>
      </c>
      <c r="K21" s="39">
        <v>15</v>
      </c>
      <c r="L21" s="39"/>
      <c r="M21" s="39">
        <f t="shared" si="0"/>
        <v>3.9689999999999996E-2</v>
      </c>
      <c r="N21" s="39">
        <f t="shared" si="1"/>
        <v>1.2421070725642424E-2</v>
      </c>
      <c r="O21" s="40"/>
      <c r="P21" s="27">
        <f t="shared" si="2"/>
        <v>2.7268929274357572E-2</v>
      </c>
      <c r="Q21" s="27">
        <v>1.245E-3</v>
      </c>
      <c r="R21" s="18">
        <f t="shared" si="3"/>
        <v>2.8513929274357572E-2</v>
      </c>
      <c r="S21" s="35">
        <v>0</v>
      </c>
    </row>
    <row r="22" spans="1:19" ht="36" x14ac:dyDescent="0.25">
      <c r="A22">
        <v>20</v>
      </c>
      <c r="B22" s="29" t="s">
        <v>63</v>
      </c>
      <c r="C22" s="36" t="s">
        <v>19</v>
      </c>
      <c r="D22" s="37" t="s">
        <v>30</v>
      </c>
      <c r="E22" s="38" t="s">
        <v>27</v>
      </c>
      <c r="F22" s="38" t="s">
        <v>28</v>
      </c>
      <c r="G22" s="39" t="s">
        <v>22</v>
      </c>
      <c r="H22" s="39">
        <f>VLOOKUP(B22,[1]UB_LIST!$A:$H,7,FALSE)</f>
        <v>40.069477999999897</v>
      </c>
      <c r="I22" s="39">
        <f>VLOOKUP(B22,[1]UB_LIST!$A:$H,8,FALSE)</f>
        <v>-109.456290999999</v>
      </c>
      <c r="J22" s="39" t="s">
        <v>23</v>
      </c>
      <c r="K22" s="43">
        <v>2028092</v>
      </c>
      <c r="L22" s="39"/>
      <c r="M22" s="39">
        <f t="shared" si="0"/>
        <v>5366.3314319999999</v>
      </c>
      <c r="N22" s="39">
        <f t="shared" si="1"/>
        <v>1679.4049446739732</v>
      </c>
      <c r="O22" s="16">
        <f>((((470*15)/2000)+((1802*5)/2000))) + (((12.46*0.6*1.85*30.5/520)*(K22*42/1000))/2000)+ (((12.46*0.6*6.6*55/560)*(K22*0.07*42/1000))/2000)</f>
        <v>57.027220340755079</v>
      </c>
      <c r="P22" s="27">
        <f t="shared" si="2"/>
        <v>3743.9537076667816</v>
      </c>
      <c r="Q22" s="27">
        <v>168.331636</v>
      </c>
      <c r="R22" s="18">
        <f t="shared" si="3"/>
        <v>3912.2853436667815</v>
      </c>
      <c r="S22" s="35">
        <v>0</v>
      </c>
    </row>
    <row r="23" spans="1:19" ht="24" x14ac:dyDescent="0.25">
      <c r="A23">
        <v>21</v>
      </c>
      <c r="B23" s="29" t="s">
        <v>64</v>
      </c>
      <c r="C23" s="36" t="s">
        <v>19</v>
      </c>
      <c r="D23" s="41" t="s">
        <v>65</v>
      </c>
      <c r="E23" s="38" t="s">
        <v>39</v>
      </c>
      <c r="F23" s="38" t="s">
        <v>57</v>
      </c>
      <c r="G23" s="39" t="s">
        <v>41</v>
      </c>
      <c r="H23" s="39">
        <f>VLOOKUP(B23,[1]UB_LIST!$A:$H,7,FALSE)</f>
        <v>40.097518999999899</v>
      </c>
      <c r="I23" s="39">
        <f>VLOOKUP(B23,[1]UB_LIST!$A:$H,8,FALSE)</f>
        <v>-110.18621</v>
      </c>
      <c r="J23" s="39" t="s">
        <v>23</v>
      </c>
      <c r="K23" s="43">
        <v>279242</v>
      </c>
      <c r="L23" s="39"/>
      <c r="M23" s="39">
        <f t="shared" si="0"/>
        <v>738.87433199999998</v>
      </c>
      <c r="N23" s="39">
        <f t="shared" si="1"/>
        <v>231.23230877132281</v>
      </c>
      <c r="O23" s="16">
        <f>((((470*15)/2000)+((1802*5)/2000))) + (((12.46*0.6*1.85*30.5/520)*(K23*42/1000))/2000)+ (((12.46*0.6*6.6*55/560)*(K23*0.07*42/1000))/2000)</f>
        <v>14.776282615578152</v>
      </c>
      <c r="P23" s="27">
        <f t="shared" si="2"/>
        <v>522.41830584425531</v>
      </c>
      <c r="Q23" s="27">
        <v>23.177086000000003</v>
      </c>
      <c r="R23" s="18">
        <f t="shared" si="3"/>
        <v>545.59539184425535</v>
      </c>
      <c r="S23" s="35">
        <v>0</v>
      </c>
    </row>
    <row r="24" spans="1:19" ht="24" x14ac:dyDescent="0.25">
      <c r="A24">
        <v>22</v>
      </c>
      <c r="B24" s="20" t="s">
        <v>66</v>
      </c>
      <c r="C24" s="44" t="s">
        <v>19</v>
      </c>
      <c r="D24" s="46" t="s">
        <v>65</v>
      </c>
      <c r="E24" s="23" t="s">
        <v>39</v>
      </c>
      <c r="F24" s="23" t="s">
        <v>57</v>
      </c>
      <c r="G24" s="24" t="s">
        <v>41</v>
      </c>
      <c r="H24" s="24">
        <f>VLOOKUP(B24,[1]UB_LIST!$A:$H,7,FALSE)</f>
        <v>40.097518999999899</v>
      </c>
      <c r="I24" s="24">
        <f>VLOOKUP(B24,[1]UB_LIST!$A:$H,8,FALSE)</f>
        <v>-110.18621</v>
      </c>
      <c r="J24" s="24" t="s">
        <v>23</v>
      </c>
      <c r="K24" s="24">
        <v>0</v>
      </c>
      <c r="L24" s="24">
        <v>24</v>
      </c>
      <c r="M24" s="24">
        <f t="shared" si="0"/>
        <v>0</v>
      </c>
      <c r="N24" s="24">
        <f t="shared" si="1"/>
        <v>0</v>
      </c>
      <c r="O24" s="40"/>
      <c r="P24" s="27">
        <f t="shared" si="2"/>
        <v>0</v>
      </c>
      <c r="Q24" s="27">
        <v>0</v>
      </c>
      <c r="R24" s="18">
        <f t="shared" si="3"/>
        <v>0</v>
      </c>
      <c r="S24" s="35">
        <v>0.23351327999999999</v>
      </c>
    </row>
    <row r="25" spans="1:19" ht="24" x14ac:dyDescent="0.25">
      <c r="A25">
        <v>23</v>
      </c>
      <c r="B25" s="29" t="s">
        <v>67</v>
      </c>
      <c r="C25" s="36" t="s">
        <v>19</v>
      </c>
      <c r="D25" s="37">
        <v>36</v>
      </c>
      <c r="E25" s="38" t="s">
        <v>68</v>
      </c>
      <c r="F25" s="42" t="s">
        <v>69</v>
      </c>
      <c r="G25" s="39" t="s">
        <v>22</v>
      </c>
      <c r="H25" s="39">
        <f>VLOOKUP(B25,[1]UB_LIST!$A:$H,7,FALSE)</f>
        <v>39.903345000000002</v>
      </c>
      <c r="I25" s="39">
        <f>VLOOKUP(B25,[1]UB_LIST!$A:$H,8,FALSE)</f>
        <v>-109.611059999999</v>
      </c>
      <c r="J25" s="39" t="s">
        <v>23</v>
      </c>
      <c r="K25" s="43">
        <v>163563</v>
      </c>
      <c r="L25" s="39"/>
      <c r="M25" s="39">
        <f t="shared" si="0"/>
        <v>432.78769799999998</v>
      </c>
      <c r="N25" s="39">
        <f t="shared" si="1"/>
        <v>135.44183940655014</v>
      </c>
      <c r="O25" s="16">
        <f>((((470*15)/2000)+((1802*5)/2000))) + (((12.46*0.6*1.85*30.5/520)*(K25*42/1000))/2000)+ (((12.46*0.6*6.6*55/560)*(K25*0.07*42/1000))/2000)</f>
        <v>11.981562528028769</v>
      </c>
      <c r="P25" s="27">
        <f t="shared" si="2"/>
        <v>309.32742112147861</v>
      </c>
      <c r="Q25" s="27">
        <v>13.575729000000001</v>
      </c>
      <c r="R25" s="18">
        <f t="shared" si="3"/>
        <v>322.90315012147863</v>
      </c>
      <c r="S25" s="35">
        <v>0</v>
      </c>
    </row>
    <row r="26" spans="1:19" ht="24" x14ac:dyDescent="0.25">
      <c r="A26">
        <v>24</v>
      </c>
      <c r="B26" s="29" t="s">
        <v>70</v>
      </c>
      <c r="C26" s="36" t="s">
        <v>19</v>
      </c>
      <c r="D26" s="41" t="s">
        <v>71</v>
      </c>
      <c r="E26" s="38" t="s">
        <v>72</v>
      </c>
      <c r="F26" s="38" t="s">
        <v>21</v>
      </c>
      <c r="G26" s="39" t="s">
        <v>22</v>
      </c>
      <c r="H26" s="39">
        <f>VLOOKUP(B26,[1]UB_LIST!$A:$H,7,FALSE)</f>
        <v>40.087477</v>
      </c>
      <c r="I26" s="39">
        <f>VLOOKUP(B26,[1]UB_LIST!$A:$H,8,FALSE)</f>
        <v>-109.516543</v>
      </c>
      <c r="J26" s="39" t="s">
        <v>23</v>
      </c>
      <c r="K26" s="43">
        <v>1245353</v>
      </c>
      <c r="L26" s="39"/>
      <c r="M26" s="39">
        <f t="shared" si="0"/>
        <v>3295.2040379999999</v>
      </c>
      <c r="N26" s="39">
        <f t="shared" si="1"/>
        <v>1031.2411794260647</v>
      </c>
      <c r="O26" s="16">
        <f>((((470*15)/2000)+((1802*5)/2000))) + (((12.46*0.6*1.85*30.5/520)*(K26*42/1000))/2000)+ (((12.46*0.6*6.6*55/560)*(K26*0.07*42/1000))/2000)</f>
        <v>38.11681822275338</v>
      </c>
      <c r="P26" s="27">
        <f t="shared" si="2"/>
        <v>2302.0796767966885</v>
      </c>
      <c r="Q26" s="27">
        <v>103.364299</v>
      </c>
      <c r="R26" s="18">
        <f t="shared" si="3"/>
        <v>2405.4439757966884</v>
      </c>
      <c r="S26" s="35">
        <v>0</v>
      </c>
    </row>
    <row r="27" spans="1:19" ht="24" x14ac:dyDescent="0.25">
      <c r="A27">
        <v>25</v>
      </c>
      <c r="B27" s="20" t="s">
        <v>73</v>
      </c>
      <c r="C27" s="44"/>
      <c r="D27" s="22"/>
      <c r="E27" s="23"/>
      <c r="F27" s="23"/>
      <c r="G27" s="24"/>
      <c r="H27" s="24">
        <v>40.087477</v>
      </c>
      <c r="I27" s="24">
        <v>-109.516543</v>
      </c>
      <c r="J27" s="24" t="s">
        <v>23</v>
      </c>
      <c r="K27" s="24">
        <v>0</v>
      </c>
      <c r="L27" s="25">
        <v>17372</v>
      </c>
      <c r="M27" s="25">
        <f t="shared" si="0"/>
        <v>0</v>
      </c>
      <c r="N27" s="25">
        <f t="shared" si="1"/>
        <v>0</v>
      </c>
      <c r="O27" s="26"/>
      <c r="P27" s="27">
        <f t="shared" si="2"/>
        <v>0</v>
      </c>
      <c r="Q27" s="27">
        <v>0</v>
      </c>
      <c r="R27" s="18">
        <f t="shared" si="3"/>
        <v>0</v>
      </c>
      <c r="S27" s="35">
        <v>169.02469583999996</v>
      </c>
    </row>
    <row r="28" spans="1:19" ht="36" x14ac:dyDescent="0.25">
      <c r="A28">
        <v>26</v>
      </c>
      <c r="B28" s="29" t="s">
        <v>74</v>
      </c>
      <c r="C28" s="36" t="s">
        <v>19</v>
      </c>
      <c r="D28" s="41" t="s">
        <v>75</v>
      </c>
      <c r="E28" s="38" t="s">
        <v>39</v>
      </c>
      <c r="F28" s="38" t="s">
        <v>76</v>
      </c>
      <c r="G28" s="39" t="s">
        <v>41</v>
      </c>
      <c r="H28" s="39">
        <f>VLOOKUP(B28,[1]UB_LIST!$A:$H,7,FALSE)</f>
        <v>40.154864000000003</v>
      </c>
      <c r="I28" s="39">
        <f>VLOOKUP(B28,[1]UB_LIST!$A:$H,8,FALSE)</f>
        <v>-109.992733</v>
      </c>
      <c r="J28" s="39" t="s">
        <v>42</v>
      </c>
      <c r="K28" s="43">
        <v>607533</v>
      </c>
      <c r="L28" s="39"/>
      <c r="M28" s="39">
        <f t="shared" si="0"/>
        <v>1607.532318</v>
      </c>
      <c r="N28" s="39">
        <f t="shared" si="1"/>
        <v>503.08069074411469</v>
      </c>
      <c r="O28" s="16">
        <f>((((470*15)/2000)+((1802*5)/2000))) + (((12.46*0.6*1.85*30.5/520)*(K28*42/1000))/2000)+ (((12.46*0.6*6.6*55/560)*(K28*0.07*42/1000))/2000)</f>
        <v>22.707553220110309</v>
      </c>
      <c r="P28" s="27">
        <f t="shared" si="2"/>
        <v>1127.1591804759958</v>
      </c>
      <c r="Q28" s="27">
        <v>50.425239000000005</v>
      </c>
      <c r="R28" s="18">
        <f t="shared" si="3"/>
        <v>1177.5844194759957</v>
      </c>
      <c r="S28" s="35">
        <v>0</v>
      </c>
    </row>
    <row r="29" spans="1:19" ht="36" x14ac:dyDescent="0.25">
      <c r="A29">
        <v>27</v>
      </c>
      <c r="B29" s="20" t="s">
        <v>77</v>
      </c>
      <c r="C29" s="44"/>
      <c r="D29" s="22"/>
      <c r="E29" s="23"/>
      <c r="F29" s="23"/>
      <c r="G29" s="24"/>
      <c r="H29" s="24">
        <v>40.154864000000003</v>
      </c>
      <c r="I29" s="24">
        <v>-109.992733</v>
      </c>
      <c r="J29" s="24" t="s">
        <v>42</v>
      </c>
      <c r="K29" s="24">
        <v>0</v>
      </c>
      <c r="L29" s="25">
        <v>1222</v>
      </c>
      <c r="M29" s="25">
        <f t="shared" si="0"/>
        <v>0</v>
      </c>
      <c r="N29" s="25">
        <f t="shared" si="1"/>
        <v>0</v>
      </c>
      <c r="O29" s="26"/>
      <c r="P29" s="27">
        <f t="shared" si="2"/>
        <v>0</v>
      </c>
      <c r="Q29" s="27">
        <v>0</v>
      </c>
      <c r="R29" s="18">
        <f t="shared" si="3"/>
        <v>0</v>
      </c>
      <c r="S29" s="35">
        <v>11.889717839999999</v>
      </c>
    </row>
    <row r="30" spans="1:19" ht="36" x14ac:dyDescent="0.25">
      <c r="A30">
        <v>28</v>
      </c>
      <c r="B30" s="29" t="s">
        <v>78</v>
      </c>
      <c r="C30" s="36"/>
      <c r="D30" s="37"/>
      <c r="E30" s="38"/>
      <c r="F30" s="38"/>
      <c r="G30" s="39"/>
      <c r="H30" s="39">
        <v>40.154864000000003</v>
      </c>
      <c r="I30" s="39">
        <v>-109.992733</v>
      </c>
      <c r="J30" s="39" t="s">
        <v>42</v>
      </c>
      <c r="K30" s="39"/>
      <c r="L30" s="39"/>
      <c r="M30" s="39">
        <f t="shared" si="0"/>
        <v>0</v>
      </c>
      <c r="N30" s="39">
        <f t="shared" si="1"/>
        <v>0</v>
      </c>
      <c r="O30" s="40"/>
      <c r="P30" s="27">
        <f t="shared" si="2"/>
        <v>0</v>
      </c>
      <c r="Q30" s="27">
        <v>0</v>
      </c>
      <c r="R30" s="18">
        <f t="shared" si="3"/>
        <v>0</v>
      </c>
      <c r="S30" s="35">
        <v>0</v>
      </c>
    </row>
    <row r="31" spans="1:19" ht="24" x14ac:dyDescent="0.25">
      <c r="A31">
        <v>29</v>
      </c>
      <c r="B31" s="29" t="s">
        <v>79</v>
      </c>
      <c r="C31" s="36" t="s">
        <v>19</v>
      </c>
      <c r="D31" s="32">
        <v>16</v>
      </c>
      <c r="E31" s="32" t="s">
        <v>27</v>
      </c>
      <c r="F31" s="32" t="s">
        <v>80</v>
      </c>
      <c r="G31" s="33" t="s">
        <v>22</v>
      </c>
      <c r="H31" s="33">
        <f>VLOOKUP(B31,[1]UB_LIST!$A:$H,7,FALSE)</f>
        <v>40.037999999999997</v>
      </c>
      <c r="I31" s="33">
        <f>VLOOKUP(B31,[1]UB_LIST!$A:$H,8,FALSE)</f>
        <v>-109.324</v>
      </c>
      <c r="J31" s="33" t="s">
        <v>23</v>
      </c>
      <c r="K31" s="34">
        <v>445875</v>
      </c>
      <c r="L31" s="33"/>
      <c r="M31" s="33">
        <f t="shared" si="0"/>
        <v>1179.7852499999999</v>
      </c>
      <c r="N31" s="33">
        <f t="shared" si="1"/>
        <v>369.21632731972113</v>
      </c>
      <c r="O31" s="16">
        <f t="shared" ref="O31:O33" si="4">((((470*15)/2000)+((1802*5)/2000))) + (((12.46*0.6*1.85*30.5/520)*(K31*42/1000))/2000)+ (((12.46*0.6*6.6*55/560)*(K31*0.07*42/1000))/2000)</f>
        <v>18.802014099673077</v>
      </c>
      <c r="P31" s="47">
        <f t="shared" si="2"/>
        <v>829.37093677995188</v>
      </c>
      <c r="Q31" s="47">
        <v>37.007624999999997</v>
      </c>
      <c r="R31" s="18">
        <f t="shared" si="3"/>
        <v>866.37856177995184</v>
      </c>
      <c r="S31" s="48"/>
    </row>
    <row r="32" spans="1:19" ht="24" x14ac:dyDescent="0.25">
      <c r="A32">
        <v>30</v>
      </c>
      <c r="B32" s="29" t="s">
        <v>81</v>
      </c>
      <c r="C32" s="36" t="s">
        <v>19</v>
      </c>
      <c r="D32" s="32">
        <v>2</v>
      </c>
      <c r="E32" s="32" t="s">
        <v>27</v>
      </c>
      <c r="F32" s="32" t="s">
        <v>28</v>
      </c>
      <c r="G32" s="33" t="s">
        <v>22</v>
      </c>
      <c r="H32" s="33">
        <f>VLOOKUP(B32,[1]UB_LIST!$A:$H,7,FALSE)</f>
        <v>40.063000000000002</v>
      </c>
      <c r="I32" s="33">
        <f>VLOOKUP(B32,[1]UB_LIST!$A:$H,8,FALSE)</f>
        <v>-109.399</v>
      </c>
      <c r="J32" s="33" t="s">
        <v>23</v>
      </c>
      <c r="K32" s="34">
        <v>130601</v>
      </c>
      <c r="L32" s="33"/>
      <c r="M32" s="33">
        <f t="shared" si="0"/>
        <v>345.570246</v>
      </c>
      <c r="N32" s="33">
        <f t="shared" si="1"/>
        <v>108.14695052264176</v>
      </c>
      <c r="O32" s="16">
        <f t="shared" si="4"/>
        <v>11.18522470071523</v>
      </c>
      <c r="P32" s="47">
        <f t="shared" si="2"/>
        <v>248.60852017807346</v>
      </c>
      <c r="Q32" s="47">
        <v>10.839883</v>
      </c>
      <c r="R32" s="18">
        <f t="shared" si="3"/>
        <v>259.44840317807348</v>
      </c>
      <c r="S32" s="48"/>
    </row>
    <row r="33" spans="1:19" ht="24" x14ac:dyDescent="0.25">
      <c r="A33">
        <v>31</v>
      </c>
      <c r="B33" s="29" t="s">
        <v>82</v>
      </c>
      <c r="C33" s="36" t="s">
        <v>19</v>
      </c>
      <c r="D33" s="32">
        <v>15</v>
      </c>
      <c r="E33" s="32" t="s">
        <v>27</v>
      </c>
      <c r="F33" s="32" t="s">
        <v>28</v>
      </c>
      <c r="G33" s="33" t="s">
        <v>22</v>
      </c>
      <c r="H33" s="33">
        <f>VLOOKUP(B33,[1]UB_LIST!$A:$H,7,FALSE)</f>
        <v>40.029000000000003</v>
      </c>
      <c r="I33" s="33">
        <f>VLOOKUP(B33,[1]UB_LIST!$A:$H,8,FALSE)</f>
        <v>-109.428</v>
      </c>
      <c r="J33" s="33" t="s">
        <v>23</v>
      </c>
      <c r="K33" s="34">
        <v>361753</v>
      </c>
      <c r="L33" s="33"/>
      <c r="M33" s="33">
        <f t="shared" si="0"/>
        <v>957.19843800000001</v>
      </c>
      <c r="N33" s="33">
        <f t="shared" si="1"/>
        <v>299.55730654755496</v>
      </c>
      <c r="O33" s="16">
        <f t="shared" si="4"/>
        <v>16.769688066384155</v>
      </c>
      <c r="P33" s="47">
        <f t="shared" si="2"/>
        <v>674.41081951882916</v>
      </c>
      <c r="Q33" s="47">
        <v>30.025499</v>
      </c>
      <c r="R33" s="18">
        <f t="shared" si="3"/>
        <v>704.43631851882913</v>
      </c>
      <c r="S33" s="48"/>
    </row>
    <row r="34" spans="1:19" ht="36" x14ac:dyDescent="0.25">
      <c r="A34">
        <v>32</v>
      </c>
      <c r="B34" s="45" t="s">
        <v>83</v>
      </c>
      <c r="C34" s="36" t="s">
        <v>19</v>
      </c>
      <c r="D34" s="32">
        <v>24</v>
      </c>
      <c r="E34" s="32" t="s">
        <v>84</v>
      </c>
      <c r="F34" s="32" t="s">
        <v>85</v>
      </c>
      <c r="G34" s="33" t="s">
        <v>41</v>
      </c>
      <c r="H34" s="33">
        <f>VLOOKUP(B34,[1]UB_LIST!$A:$H,7,FALSE)</f>
        <v>39.838999999999999</v>
      </c>
      <c r="I34" s="33">
        <f>VLOOKUP(B34,[1]UB_LIST!$A:$H,8,FALSE)</f>
        <v>-110.19</v>
      </c>
      <c r="J34" s="39" t="s">
        <v>42</v>
      </c>
      <c r="K34" s="39">
        <v>0</v>
      </c>
      <c r="L34" s="39"/>
      <c r="M34" s="39">
        <f t="shared" si="0"/>
        <v>0</v>
      </c>
      <c r="N34" s="39">
        <f t="shared" si="1"/>
        <v>0</v>
      </c>
      <c r="O34" s="40"/>
      <c r="P34" s="47">
        <f t="shared" si="2"/>
        <v>0</v>
      </c>
      <c r="Q34" s="47">
        <v>0</v>
      </c>
      <c r="R34" s="18">
        <f t="shared" si="3"/>
        <v>0</v>
      </c>
      <c r="S34" s="48"/>
    </row>
    <row r="35" spans="1:19" ht="36" x14ac:dyDescent="0.25">
      <c r="A35">
        <v>33</v>
      </c>
      <c r="B35" s="45" t="s">
        <v>86</v>
      </c>
      <c r="C35" s="36" t="s">
        <v>19</v>
      </c>
      <c r="D35" s="32">
        <v>9</v>
      </c>
      <c r="E35" s="31" t="s">
        <v>45</v>
      </c>
      <c r="F35" s="32" t="s">
        <v>87</v>
      </c>
      <c r="G35" s="33" t="s">
        <v>41</v>
      </c>
      <c r="H35" s="33">
        <f>VLOOKUP(B35,[1]UB_LIST!$A:$H,7,FALSE)</f>
        <v>40.322000000000003</v>
      </c>
      <c r="I35" s="33">
        <f>VLOOKUP(B35,[1]UB_LIST!$A:$H,8,FALSE)</f>
        <v>-110.45</v>
      </c>
      <c r="J35" s="39" t="s">
        <v>42</v>
      </c>
      <c r="K35" s="39">
        <v>550</v>
      </c>
      <c r="L35" s="39"/>
      <c r="M35" s="39">
        <f t="shared" si="0"/>
        <v>1.4553</v>
      </c>
      <c r="N35" s="39">
        <f t="shared" si="1"/>
        <v>0.45543925994022227</v>
      </c>
      <c r="O35" s="16">
        <f t="shared" ref="O35:O39" si="5">((((470*15)/2000)+((1802*5)/2000))) + (((12.46*0.6*1.85*30.5/520)*(K35*42/1000))/2000)+ (((12.46*0.6*6.6*55/560)*(K35*0.07*42/1000))/2000)</f>
        <v>8.0432875979923075</v>
      </c>
      <c r="P35" s="47">
        <f t="shared" si="2"/>
        <v>9.0431483380520845</v>
      </c>
      <c r="Q35" s="47">
        <v>4.5650000000000003E-2</v>
      </c>
      <c r="R35" s="18">
        <f t="shared" si="3"/>
        <v>9.0887983380520847</v>
      </c>
      <c r="S35" s="48"/>
    </row>
    <row r="36" spans="1:19" ht="24" x14ac:dyDescent="0.25">
      <c r="A36">
        <v>34</v>
      </c>
      <c r="B36" s="45" t="s">
        <v>88</v>
      </c>
      <c r="C36" s="30" t="s">
        <v>19</v>
      </c>
      <c r="D36" s="32">
        <v>2</v>
      </c>
      <c r="E36" s="49" t="s">
        <v>68</v>
      </c>
      <c r="F36" s="49" t="s">
        <v>80</v>
      </c>
      <c r="G36" s="50" t="s">
        <v>22</v>
      </c>
      <c r="H36" s="33">
        <f>VLOOKUP(B36,[1]UB_LIST!$A:$H,7,FALSE)</f>
        <v>39.973999999999997</v>
      </c>
      <c r="I36" s="33">
        <f>VLOOKUP(B36,[1]UB_LIST!$A:$H,8,FALSE)</f>
        <v>-109.295</v>
      </c>
      <c r="J36" s="33" t="s">
        <v>23</v>
      </c>
      <c r="K36" s="34">
        <v>29383</v>
      </c>
      <c r="L36" s="33"/>
      <c r="M36" s="33">
        <f t="shared" si="0"/>
        <v>77.747417999999996</v>
      </c>
      <c r="N36" s="33">
        <f t="shared" si="1"/>
        <v>24.331221408770091</v>
      </c>
      <c r="O36" s="16">
        <f t="shared" si="5"/>
        <v>8.7398718032872296</v>
      </c>
      <c r="P36" s="47">
        <f t="shared" si="2"/>
        <v>62.156068394517135</v>
      </c>
      <c r="Q36" s="47">
        <v>2.4387890000000003</v>
      </c>
      <c r="R36" s="18">
        <f t="shared" si="3"/>
        <v>64.594857394517135</v>
      </c>
      <c r="S36" s="48"/>
    </row>
    <row r="37" spans="1:19" ht="24" x14ac:dyDescent="0.25">
      <c r="A37">
        <v>35</v>
      </c>
      <c r="B37" s="45" t="s">
        <v>89</v>
      </c>
      <c r="C37" s="30" t="s">
        <v>19</v>
      </c>
      <c r="D37" s="32">
        <v>16</v>
      </c>
      <c r="E37" s="49" t="s">
        <v>68</v>
      </c>
      <c r="F37" s="49" t="s">
        <v>28</v>
      </c>
      <c r="G37" s="50" t="s">
        <v>22</v>
      </c>
      <c r="H37" s="33">
        <f>VLOOKUP(B37,[1]UB_LIST!$A:$H,7,FALSE)</f>
        <v>39.942999999999998</v>
      </c>
      <c r="I37" s="33">
        <f>VLOOKUP(B37,[1]UB_LIST!$A:$H,8,FALSE)</f>
        <v>-109.447</v>
      </c>
      <c r="J37" s="33" t="s">
        <v>23</v>
      </c>
      <c r="K37" s="34">
        <v>786603</v>
      </c>
      <c r="L37" s="33"/>
      <c r="M37" s="33">
        <f t="shared" si="0"/>
        <v>2081.3515379999999</v>
      </c>
      <c r="N37" s="33">
        <f t="shared" si="1"/>
        <v>651.36343306683386</v>
      </c>
      <c r="O37" s="16">
        <f t="shared" si="5"/>
        <v>27.033753533714922</v>
      </c>
      <c r="P37" s="47">
        <f t="shared" si="2"/>
        <v>1457.021858466881</v>
      </c>
      <c r="Q37" s="47">
        <v>65.288049000000001</v>
      </c>
      <c r="R37" s="18">
        <f t="shared" si="3"/>
        <v>1522.309907466881</v>
      </c>
      <c r="S37" s="48"/>
    </row>
    <row r="38" spans="1:19" ht="24" x14ac:dyDescent="0.25">
      <c r="A38">
        <v>36</v>
      </c>
      <c r="B38" s="45" t="s">
        <v>90</v>
      </c>
      <c r="C38" s="30" t="s">
        <v>19</v>
      </c>
      <c r="D38" s="32">
        <v>36</v>
      </c>
      <c r="E38" s="49" t="s">
        <v>27</v>
      </c>
      <c r="F38" s="49" t="s">
        <v>69</v>
      </c>
      <c r="G38" s="50" t="s">
        <v>22</v>
      </c>
      <c r="H38" s="33">
        <f>VLOOKUP(B38,[1]UB_LIST!$A:$H,7,FALSE)</f>
        <v>39.988</v>
      </c>
      <c r="I38" s="33">
        <f>VLOOKUP(B38,[1]UB_LIST!$A:$H,8,FALSE)</f>
        <v>-109.608</v>
      </c>
      <c r="J38" s="39" t="s">
        <v>23</v>
      </c>
      <c r="K38" s="43">
        <v>2434542</v>
      </c>
      <c r="L38" s="39"/>
      <c r="M38" s="39">
        <f t="shared" si="0"/>
        <v>6441.7981319999999</v>
      </c>
      <c r="N38" s="39">
        <f t="shared" si="1"/>
        <v>2015.9745577697972</v>
      </c>
      <c r="O38" s="16">
        <f t="shared" si="5"/>
        <v>66.846755257070456</v>
      </c>
      <c r="P38" s="47">
        <f t="shared" si="2"/>
        <v>4492.6703294872723</v>
      </c>
      <c r="Q38" s="47">
        <v>202.06698600000001</v>
      </c>
      <c r="R38" s="18">
        <f t="shared" si="3"/>
        <v>4694.7373154872721</v>
      </c>
      <c r="S38" s="48"/>
    </row>
    <row r="39" spans="1:19" ht="24" x14ac:dyDescent="0.25">
      <c r="A39">
        <v>37</v>
      </c>
      <c r="B39" s="29" t="s">
        <v>91</v>
      </c>
      <c r="C39" s="30" t="s">
        <v>19</v>
      </c>
      <c r="D39" s="32">
        <v>7</v>
      </c>
      <c r="E39" s="49" t="s">
        <v>92</v>
      </c>
      <c r="F39" s="49" t="s">
        <v>21</v>
      </c>
      <c r="G39" s="50" t="s">
        <v>22</v>
      </c>
      <c r="H39" s="33">
        <f>VLOOKUP(B39,[1]UB_LIST!$A:$H,7,FALSE)</f>
        <v>39.704000000000001</v>
      </c>
      <c r="I39" s="33">
        <f>VLOOKUP(B39,[1]UB_LIST!$A:$H,8,FALSE)</f>
        <v>-109.616</v>
      </c>
      <c r="J39" s="39" t="s">
        <v>23</v>
      </c>
      <c r="K39" s="43">
        <v>5773</v>
      </c>
      <c r="L39" s="39"/>
      <c r="M39" s="39">
        <f t="shared" si="0"/>
        <v>15.275358000000001</v>
      </c>
      <c r="N39" s="39">
        <f t="shared" si="1"/>
        <v>4.7804560866089147</v>
      </c>
      <c r="O39" s="16">
        <f t="shared" si="5"/>
        <v>8.1694714603810752</v>
      </c>
      <c r="P39" s="47">
        <f t="shared" si="2"/>
        <v>18.664373373772161</v>
      </c>
      <c r="Q39" s="47">
        <v>0.47915900000000006</v>
      </c>
      <c r="R39" s="18">
        <f t="shared" si="3"/>
        <v>19.14353237377216</v>
      </c>
      <c r="S39" s="48"/>
    </row>
    <row r="40" spans="1:19" ht="36" x14ac:dyDescent="0.25">
      <c r="A40">
        <v>38</v>
      </c>
      <c r="B40" s="51" t="s">
        <v>93</v>
      </c>
      <c r="C40" s="52" t="s">
        <v>19</v>
      </c>
      <c r="D40" s="53">
        <v>32</v>
      </c>
      <c r="E40" s="54" t="s">
        <v>56</v>
      </c>
      <c r="F40" s="54" t="s">
        <v>76</v>
      </c>
      <c r="G40" s="55" t="s">
        <v>41</v>
      </c>
      <c r="H40" s="56">
        <f>VLOOKUP(B40,[1]UB_LIST!$A:$H,7,FALSE)</f>
        <v>40.354999999999997</v>
      </c>
      <c r="I40" s="56">
        <f>VLOOKUP(B40,[1]UB_LIST!$A:$H,8,FALSE)</f>
        <v>-110.021</v>
      </c>
      <c r="J40" s="57" t="s">
        <v>42</v>
      </c>
      <c r="K40" s="57">
        <v>0</v>
      </c>
      <c r="L40" s="57"/>
      <c r="M40" s="57">
        <f t="shared" si="0"/>
        <v>0</v>
      </c>
      <c r="N40" s="57">
        <f t="shared" si="1"/>
        <v>0</v>
      </c>
      <c r="O40" s="58"/>
      <c r="P40" s="59">
        <f t="shared" si="2"/>
        <v>0</v>
      </c>
      <c r="Q40" s="59">
        <v>0</v>
      </c>
      <c r="R40" s="18">
        <f t="shared" si="3"/>
        <v>0</v>
      </c>
      <c r="S40" s="60"/>
    </row>
    <row r="41" spans="1:19" x14ac:dyDescent="0.25"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3" t="s">
        <v>94</v>
      </c>
      <c r="M41" s="64">
        <f>SUM(M2:M40)</f>
        <v>41456.429910000006</v>
      </c>
      <c r="N41" s="64">
        <f t="shared" ref="N41:O41" si="6">SUM(N2:N40)</f>
        <v>12973.87875900096</v>
      </c>
      <c r="O41" s="65">
        <f t="shared" si="6"/>
        <v>563.2070394115276</v>
      </c>
      <c r="P41" s="66">
        <f>SUM(P2:P40)</f>
        <v>29045.758190410568</v>
      </c>
      <c r="Q41" s="66">
        <f>SUM(Q2:Q40)</f>
        <v>1300.4095135000002</v>
      </c>
      <c r="R41" s="66">
        <f>SUM(R2:R40)</f>
        <v>30346.167703910571</v>
      </c>
      <c r="S41" s="66">
        <f t="shared" ref="S41" si="7">SUM(S2:S40)</f>
        <v>700.60551561</v>
      </c>
    </row>
    <row r="42" spans="1:19" x14ac:dyDescent="0.25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3" t="s">
        <v>95</v>
      </c>
      <c r="M42" s="64"/>
      <c r="N42" s="64"/>
      <c r="O42" s="65"/>
      <c r="P42" s="66">
        <f>SUM(R41:S41)</f>
        <v>31046.773219520572</v>
      </c>
      <c r="Q42" s="66"/>
      <c r="R42" s="66"/>
      <c r="S42" s="66"/>
    </row>
    <row r="43" spans="1:19" ht="15" customHeight="1" thickBot="1" x14ac:dyDescent="0.3">
      <c r="B43" s="67" t="s">
        <v>96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9"/>
    </row>
  </sheetData>
  <mergeCells count="1">
    <mergeCell ref="B43:S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2014OGEI_WasteWaterFacilities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Whitney Oswald</dc:creator>
  <cp:lastModifiedBy>Whitney Oswald</cp:lastModifiedBy>
  <dcterms:created xsi:type="dcterms:W3CDTF">2017-11-22T15:27:38Z</dcterms:created>
  <dcterms:modified xsi:type="dcterms:W3CDTF">2017-11-22T15:28:55Z</dcterms:modified>
</cp:coreProperties>
</file>